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4575" windowWidth="19230" windowHeight="7140" tabRatio="805" firstSheet="10" activeTab="16"/>
  </bookViews>
  <sheets>
    <sheet name="Storico 1996 2010" sheetId="17" r:id="rId1"/>
    <sheet name="2020" sheetId="22" r:id="rId2"/>
    <sheet name="Verde Fruibile 1996-2009" sheetId="23" r:id="rId3"/>
    <sheet name="Verde Comunale e NON Comunale" sheetId="21" r:id="rId4"/>
    <sheet name="1 - Parco Urbano" sheetId="4" r:id="rId5"/>
    <sheet name="2 - Giardino Pubblico" sheetId="5" r:id="rId6"/>
    <sheet name="3 - Giardino di Quartiere" sheetId="6" r:id="rId7"/>
    <sheet name="4 - Sosta Alberata" sheetId="7" r:id="rId8"/>
    <sheet name="5 - Verde Residenziale" sheetId="8" r:id="rId9"/>
    <sheet name="6 - Verde Ornamentale" sheetId="9" r:id="rId10"/>
    <sheet name="7 - Verde Stradale" sheetId="10" r:id="rId11"/>
    <sheet name="8 - Verde di servizio" sheetId="11" r:id="rId12"/>
    <sheet name="9 - Verde Speciale" sheetId="12" r:id="rId13"/>
    <sheet name="10 - Filari" sheetId="13" r:id="rId14"/>
    <sheet name="11- Incolti" sheetId="14" r:id="rId15"/>
    <sheet name="Riassunto per Circoscrizione" sheetId="20" r:id="rId16"/>
    <sheet name="Centro Storico" sheetId="24" r:id="rId17"/>
    <sheet name="Foglio2" sheetId="25" r:id="rId18"/>
  </sheets>
  <definedNames>
    <definedName name="_xlnm.Print_Area" localSheetId="4">'1 - Parco Urbano'!$A$1:$H$16</definedName>
    <definedName name="_xlnm.Print_Area" localSheetId="13">'10 - Filari'!$A$1:$H$118</definedName>
    <definedName name="_xlnm.Print_Area" localSheetId="14">'11- Incolti'!$A$1:$H$275</definedName>
    <definedName name="_xlnm.Print_Area" localSheetId="5">'2 - Giardino Pubblico'!$A$1:$H$26</definedName>
    <definedName name="_xlnm.Print_Area" localSheetId="1">'2020'!$A$1:$C$36</definedName>
    <definedName name="_xlnm.Print_Area" localSheetId="6">'3 - Giardino di Quartiere'!$A$1:$H$79</definedName>
    <definedName name="_xlnm.Print_Area" localSheetId="7">'4 - Sosta Alberata'!$A$1:$H$90</definedName>
    <definedName name="_xlnm.Print_Area" localSheetId="8">'5 - Verde Residenziale'!$A$1:$H$133</definedName>
    <definedName name="_xlnm.Print_Area" localSheetId="9">'6 - Verde Ornamentale'!$A$1:$H$119</definedName>
    <definedName name="_xlnm.Print_Area" localSheetId="10">'7 - Verde Stradale'!$A$1:$H$71</definedName>
    <definedName name="_xlnm.Print_Area" localSheetId="11">'8 - Verde di servizio'!$A$1:$H$191</definedName>
    <definedName name="_xlnm.Print_Area" localSheetId="12">'9 - Verde Speciale'!$A$1:$H$32</definedName>
    <definedName name="_xlnm.Print_Area" localSheetId="15">'Riassunto per Circoscrizione'!$A$1:$N$12</definedName>
    <definedName name="_xlnm.Print_Area" localSheetId="0">'Storico 1996 2010'!$A$1:$K$44</definedName>
    <definedName name="_xlnm.Print_Area" localSheetId="3">'Verde Comunale e NON Comunale'!$A$3:$K$9</definedName>
    <definedName name="_xlnm.Print_Area" localSheetId="2">'Verde Fruibile 1996-2009'!$A$1:$F$52</definedName>
  </definedNames>
  <calcPr calcId="114210"/>
</workbook>
</file>

<file path=xl/calcChain.xml><?xml version="1.0" encoding="utf-8"?>
<calcChain xmlns="http://schemas.openxmlformats.org/spreadsheetml/2006/main">
  <c r="K11" i="5"/>
  <c r="H101" i="9"/>
  <c r="D14" i="24"/>
  <c r="D18"/>
  <c r="B19"/>
  <c r="B4" i="20"/>
  <c r="G111" i="13"/>
  <c r="G109"/>
  <c r="G108"/>
  <c r="G107"/>
  <c r="L3" i="12"/>
  <c r="K8" i="11"/>
  <c r="N5" i="10"/>
  <c r="N4"/>
  <c r="L7" i="9"/>
  <c r="L6"/>
  <c r="H20"/>
  <c r="M8" i="8"/>
  <c r="H73"/>
  <c r="M6"/>
  <c r="F7" i="20"/>
  <c r="M5" i="8"/>
  <c r="M3"/>
  <c r="L8" i="7"/>
  <c r="L7"/>
  <c r="L6"/>
  <c r="L5"/>
  <c r="L4"/>
  <c r="L3"/>
  <c r="L3" i="9"/>
  <c r="K8" i="6"/>
  <c r="K5"/>
  <c r="K14" i="5"/>
  <c r="C7" i="20"/>
  <c r="H249" i="14"/>
  <c r="G234"/>
  <c r="K8"/>
  <c r="G197"/>
  <c r="G195"/>
  <c r="G153"/>
  <c r="G151"/>
  <c r="H178"/>
  <c r="K7"/>
  <c r="G111"/>
  <c r="G79"/>
  <c r="G77"/>
  <c r="G17"/>
  <c r="K4"/>
  <c r="G105" i="13"/>
  <c r="G104"/>
  <c r="G103"/>
  <c r="G102"/>
  <c r="G101"/>
  <c r="G100"/>
  <c r="G99"/>
  <c r="G98"/>
  <c r="G97"/>
  <c r="G96"/>
  <c r="G95"/>
  <c r="G94"/>
  <c r="G93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6"/>
  <c r="G65"/>
  <c r="G64"/>
  <c r="G63"/>
  <c r="G62"/>
  <c r="G61"/>
  <c r="G60"/>
  <c r="G58"/>
  <c r="G57"/>
  <c r="G56"/>
  <c r="G55"/>
  <c r="G54"/>
  <c r="G53"/>
  <c r="G51"/>
  <c r="G48"/>
  <c r="G46"/>
  <c r="K5"/>
  <c r="G45"/>
  <c r="G44"/>
  <c r="G42"/>
  <c r="G41"/>
  <c r="G40"/>
  <c r="G39"/>
  <c r="G38"/>
  <c r="G36"/>
  <c r="G35"/>
  <c r="G34"/>
  <c r="G33"/>
  <c r="G32"/>
  <c r="G30"/>
  <c r="G28"/>
  <c r="G27"/>
  <c r="G26"/>
  <c r="G23"/>
  <c r="G22"/>
  <c r="G20"/>
  <c r="G19"/>
  <c r="G18"/>
  <c r="G17"/>
  <c r="G16"/>
  <c r="G15"/>
  <c r="G14"/>
  <c r="G13"/>
  <c r="G12"/>
  <c r="G10"/>
  <c r="G9"/>
  <c r="G8"/>
  <c r="G7"/>
  <c r="G6"/>
  <c r="G5"/>
  <c r="G4"/>
  <c r="G3"/>
  <c r="N13" i="11"/>
  <c r="N30"/>
  <c r="N40"/>
  <c r="N50"/>
  <c r="N68"/>
  <c r="N81"/>
  <c r="N98"/>
  <c r="N110"/>
  <c r="N136"/>
  <c r="N160"/>
  <c r="N185"/>
  <c r="G83"/>
  <c r="G50" i="9"/>
  <c r="L5"/>
  <c r="G3" i="8"/>
  <c r="G44" i="6"/>
  <c r="G40"/>
  <c r="K6"/>
  <c r="L6" i="4"/>
  <c r="L5"/>
  <c r="L4"/>
  <c r="H73" i="9"/>
  <c r="H110" i="11"/>
  <c r="H160"/>
  <c r="H20" i="7"/>
  <c r="H129" i="14"/>
  <c r="H78" i="7"/>
  <c r="H185" i="11"/>
  <c r="H82" i="9"/>
  <c r="H66" i="7"/>
  <c r="H42"/>
  <c r="H41" i="8"/>
  <c r="H201" i="14"/>
  <c r="H46" i="10"/>
  <c r="H67" i="9"/>
  <c r="H39"/>
  <c r="H45"/>
  <c r="H13" i="7"/>
  <c r="H270" i="14"/>
  <c r="H114" i="9"/>
  <c r="L8"/>
  <c r="H74" i="6"/>
  <c r="H98" i="11"/>
  <c r="K6"/>
  <c r="H68"/>
  <c r="H19" i="10"/>
  <c r="H136" i="11"/>
  <c r="K7"/>
  <c r="H85" i="7"/>
  <c r="H81" i="11"/>
  <c r="K5"/>
  <c r="H8" i="5"/>
  <c r="H111" i="13"/>
  <c r="H128" i="8"/>
  <c r="M9"/>
  <c r="H30" i="11"/>
  <c r="K4"/>
  <c r="H4" i="5"/>
  <c r="H7" i="12"/>
  <c r="H34" i="6"/>
  <c r="H54" i="8"/>
  <c r="H98" i="14"/>
  <c r="K5"/>
  <c r="H13" i="11"/>
  <c r="K3"/>
  <c r="H38" i="7"/>
  <c r="H40" i="11"/>
  <c r="I5" i="20"/>
  <c r="H104" i="8"/>
  <c r="H61" i="9"/>
  <c r="N76" i="6"/>
  <c r="H5" i="20"/>
  <c r="H14" i="10"/>
  <c r="H22" i="6"/>
  <c r="S8" i="9"/>
  <c r="D9" i="20"/>
  <c r="K3" i="6"/>
  <c r="D4" i="20"/>
  <c r="K4" i="6"/>
  <c r="D6" i="20"/>
  <c r="K7" i="6"/>
  <c r="D8" i="20"/>
  <c r="N8" i="10"/>
  <c r="C5" i="20"/>
  <c r="D5"/>
  <c r="C6"/>
  <c r="J6"/>
  <c r="B8"/>
  <c r="H8"/>
  <c r="J9"/>
  <c r="E12" i="23"/>
  <c r="F9"/>
  <c r="F10"/>
  <c r="F11"/>
  <c r="F12"/>
  <c r="E9"/>
  <c r="E10"/>
  <c r="E11"/>
  <c r="D9"/>
  <c r="D10"/>
  <c r="D11"/>
  <c r="D12"/>
  <c r="C9"/>
  <c r="C10"/>
  <c r="C11"/>
  <c r="C12"/>
  <c r="C13"/>
  <c r="B23"/>
  <c r="C27" i="22"/>
  <c r="C13"/>
  <c r="C30"/>
  <c r="C32"/>
  <c r="B35"/>
  <c r="B36"/>
  <c r="C21"/>
  <c r="B16"/>
  <c r="B17"/>
  <c r="I9" i="20"/>
  <c r="J9" i="21"/>
  <c r="J8"/>
  <c r="J6"/>
  <c r="J7"/>
  <c r="J5"/>
  <c r="D16" i="17"/>
  <c r="J4" i="20"/>
  <c r="H27" i="12"/>
  <c r="H3" i="4"/>
  <c r="H5"/>
  <c r="H9"/>
  <c r="G11"/>
  <c r="H11"/>
  <c r="H3" i="5"/>
  <c r="H6"/>
  <c r="H11"/>
  <c r="H15"/>
  <c r="H19"/>
  <c r="H21"/>
  <c r="H5" i="6"/>
  <c r="H7"/>
  <c r="H25"/>
  <c r="H52"/>
  <c r="H67"/>
  <c r="H26" i="7"/>
  <c r="H34"/>
  <c r="H44"/>
  <c r="H49"/>
  <c r="H7" i="8"/>
  <c r="H16"/>
  <c r="H30"/>
  <c r="H90"/>
  <c r="H30" i="9"/>
  <c r="L4"/>
  <c r="G5" i="20"/>
  <c r="H55" i="9"/>
  <c r="H6" i="10"/>
  <c r="H23"/>
  <c r="H26"/>
  <c r="H28"/>
  <c r="H34"/>
  <c r="H39"/>
  <c r="H59"/>
  <c r="H66"/>
  <c r="H50" i="11"/>
  <c r="I7" i="20"/>
  <c r="I8"/>
  <c r="H9" i="12"/>
  <c r="H11"/>
  <c r="H15"/>
  <c r="H20"/>
  <c r="H10" i="13"/>
  <c r="H24"/>
  <c r="H28"/>
  <c r="H42"/>
  <c r="H46"/>
  <c r="H51"/>
  <c r="H58"/>
  <c r="H66"/>
  <c r="H105"/>
  <c r="H8" i="14"/>
  <c r="K3"/>
  <c r="H26"/>
  <c r="H35"/>
  <c r="H38"/>
  <c r="L5" i="20"/>
  <c r="L6"/>
  <c r="H147" i="14"/>
  <c r="L8" i="20"/>
  <c r="B5"/>
  <c r="B7"/>
  <c r="C4"/>
  <c r="K15" i="5"/>
  <c r="C8" i="20"/>
  <c r="K16" i="5"/>
  <c r="C9" i="20"/>
  <c r="E4"/>
  <c r="E6"/>
  <c r="E7"/>
  <c r="E8"/>
  <c r="F4"/>
  <c r="F6"/>
  <c r="F8"/>
  <c r="F9"/>
  <c r="G4"/>
  <c r="G7"/>
  <c r="G8"/>
  <c r="H4"/>
  <c r="N6" i="10"/>
  <c r="H6" i="20"/>
  <c r="N7" i="10"/>
  <c r="H7" i="20"/>
  <c r="N9" i="10"/>
  <c r="H9" i="20"/>
  <c r="I4"/>
  <c r="L4" i="12"/>
  <c r="J5" i="20"/>
  <c r="L6" i="12"/>
  <c r="J7" i="20"/>
  <c r="L8" i="12"/>
  <c r="J8" i="20"/>
  <c r="L10" i="12"/>
  <c r="J10" i="20"/>
  <c r="K4" i="13"/>
  <c r="K5" i="20"/>
  <c r="K6"/>
  <c r="K6" i="13"/>
  <c r="K7" i="20"/>
  <c r="L4"/>
  <c r="A4"/>
  <c r="A5"/>
  <c r="A6"/>
  <c r="A7"/>
  <c r="A8"/>
  <c r="F13" i="23"/>
  <c r="B26"/>
  <c r="J4" i="21"/>
  <c r="B6" i="20"/>
  <c r="E5"/>
  <c r="L9"/>
  <c r="H40" i="6"/>
  <c r="H91" i="13"/>
  <c r="K7"/>
  <c r="K8" i="20"/>
  <c r="G6"/>
  <c r="K9" i="6"/>
  <c r="D10" i="20"/>
  <c r="D7"/>
  <c r="K3" i="13"/>
  <c r="K4" i="20"/>
  <c r="M4"/>
  <c r="H76" i="6"/>
  <c r="H115" i="13"/>
  <c r="K8"/>
  <c r="K9" i="20"/>
  <c r="K6" i="14"/>
  <c r="L7" i="20"/>
  <c r="L8" i="4"/>
  <c r="K9" i="14"/>
  <c r="L10" i="20"/>
  <c r="H130" i="8"/>
  <c r="H23" i="5"/>
  <c r="H13" i="4"/>
  <c r="D13" i="23"/>
  <c r="B24"/>
  <c r="H87" i="7"/>
  <c r="H116" i="9"/>
  <c r="T8"/>
  <c r="I6" i="20"/>
  <c r="H188" i="11"/>
  <c r="H29" i="12"/>
  <c r="N188" i="11"/>
  <c r="H68" i="10"/>
  <c r="L9" i="7"/>
  <c r="E10" i="20"/>
  <c r="K17" i="5"/>
  <c r="C10" i="20"/>
  <c r="E13" i="23"/>
  <c r="B25"/>
  <c r="N10" i="10"/>
  <c r="H10" i="20"/>
  <c r="H80" i="14"/>
  <c r="H272"/>
  <c r="L9" i="9"/>
  <c r="G10" i="20"/>
  <c r="G9"/>
  <c r="E9"/>
  <c r="K9" i="13"/>
  <c r="K10" i="20"/>
  <c r="K9" i="11"/>
  <c r="I10" i="20"/>
  <c r="M8"/>
  <c r="M6"/>
  <c r="M4" i="8"/>
  <c r="M7" i="20"/>
  <c r="O3"/>
  <c r="B1" i="24"/>
  <c r="B7"/>
  <c r="B9"/>
  <c r="L9" i="4"/>
  <c r="B10" i="20"/>
  <c r="B9"/>
  <c r="M9"/>
  <c r="J278" i="14"/>
  <c r="J14" i="17"/>
  <c r="M10" i="8"/>
  <c r="F10" i="20"/>
  <c r="F5"/>
  <c r="M5"/>
  <c r="K278" i="14"/>
  <c r="J15" i="17"/>
  <c r="L14"/>
  <c r="N11" i="20"/>
  <c r="M10"/>
  <c r="J16" i="17"/>
</calcChain>
</file>

<file path=xl/sharedStrings.xml><?xml version="1.0" encoding="utf-8"?>
<sst xmlns="http://schemas.openxmlformats.org/spreadsheetml/2006/main" count="5784" uniqueCount="1409">
  <si>
    <t>PARCO URBANO</t>
  </si>
  <si>
    <t>REV.PU</t>
  </si>
  <si>
    <t>MONTE CLARO</t>
  </si>
  <si>
    <t>MQ</t>
  </si>
  <si>
    <t>6. 1</t>
  </si>
  <si>
    <t xml:space="preserve">COLLE S.MICHELE </t>
  </si>
  <si>
    <t>8. 1</t>
  </si>
  <si>
    <t>MONTE URPINU</t>
  </si>
  <si>
    <t>N.PU</t>
  </si>
  <si>
    <t>8. 2</t>
  </si>
  <si>
    <t>8. 3</t>
  </si>
  <si>
    <t>PARCO ARCHEOLOGICO DI TUVIXEDDU</t>
  </si>
  <si>
    <t>11.1</t>
  </si>
  <si>
    <t>PARCO TERRAMAINI</t>
  </si>
  <si>
    <t>TOTALE PARCO URBANO</t>
  </si>
  <si>
    <t xml:space="preserve">GIARDINO PUBBLICO </t>
  </si>
  <si>
    <t>GP</t>
  </si>
  <si>
    <t>1. 1</t>
  </si>
  <si>
    <t>VIALE BUON CAMMINO</t>
  </si>
  <si>
    <t>3. 1</t>
  </si>
  <si>
    <t>GIARDINI PUBBLICI</t>
  </si>
  <si>
    <t>7. 1</t>
  </si>
  <si>
    <t>VIA  DONORATICO</t>
  </si>
  <si>
    <t>PARCO VIDAL</t>
  </si>
  <si>
    <t>9. 1</t>
  </si>
  <si>
    <t>CAVALLUCCIO MARINO</t>
  </si>
  <si>
    <t>10. 1</t>
  </si>
  <si>
    <t>PIAZZA AMENDOLA</t>
  </si>
  <si>
    <t>10. 2</t>
  </si>
  <si>
    <t>PARCO BONARIA</t>
  </si>
  <si>
    <t>10. 3</t>
  </si>
  <si>
    <t>PINETA VIALE COLOMBO</t>
  </si>
  <si>
    <t>11. 1</t>
  </si>
  <si>
    <t>EX VETRERIA</t>
  </si>
  <si>
    <t>TOTALE GIARDINO PUBBLICO</t>
  </si>
  <si>
    <t xml:space="preserve">GIARDINO DI QUARTIERE  </t>
  </si>
  <si>
    <t>GQ</t>
  </si>
  <si>
    <t>2. 1</t>
  </si>
  <si>
    <t>VIA TRINCEA DEI RAZZI</t>
  </si>
  <si>
    <t>REV.GQ</t>
  </si>
  <si>
    <t>2. 2</t>
  </si>
  <si>
    <t>VIA TRINCEA DELLE FRASCHE</t>
  </si>
  <si>
    <t>2. 3</t>
  </si>
  <si>
    <t>VIA MONTIXEDDU</t>
  </si>
  <si>
    <t>N.GQ</t>
  </si>
  <si>
    <t>VIA MANZONI - VIA CARDUCCI (PARCH. MULTIPIANO)</t>
  </si>
  <si>
    <t>5. 1</t>
  </si>
  <si>
    <t xml:space="preserve">PIAZZA MEDAGLIA MIRACOLOSA </t>
  </si>
  <si>
    <t>5. 2</t>
  </si>
  <si>
    <t>PIAZZA MUSE</t>
  </si>
  <si>
    <t>5. 3</t>
  </si>
  <si>
    <t xml:space="preserve">VIA CARPACCIO </t>
  </si>
  <si>
    <t>5. 4</t>
  </si>
  <si>
    <t>VIA BERNINI</t>
  </si>
  <si>
    <t>5. 5</t>
  </si>
  <si>
    <t xml:space="preserve">VIA MANDROLISAI </t>
  </si>
  <si>
    <t>5. 6</t>
  </si>
  <si>
    <t>5. 7</t>
  </si>
  <si>
    <t xml:space="preserve">VIA IL PERUGINO </t>
  </si>
  <si>
    <t>5. 8</t>
  </si>
  <si>
    <t>VIA BORROMINI</t>
  </si>
  <si>
    <t>5. 9</t>
  </si>
  <si>
    <t>VIA GHERARDO DELLE NOTTI</t>
  </si>
  <si>
    <t>5. 10</t>
  </si>
  <si>
    <t>VIA CRESPELLANI</t>
  </si>
  <si>
    <t>5. 11</t>
  </si>
  <si>
    <t>VIA ABRUZZI</t>
  </si>
  <si>
    <t>5. 12</t>
  </si>
  <si>
    <t>VIA PREMUDA</t>
  </si>
  <si>
    <t>5. 13</t>
  </si>
  <si>
    <t>VIA GIOTTO</t>
  </si>
  <si>
    <t>VIA BRIANZA</t>
  </si>
  <si>
    <t>6. 2</t>
  </si>
  <si>
    <t>VIA SAMPANTE</t>
  </si>
  <si>
    <t xml:space="preserve">CIRCOSCRIZ. 7  --  CEP / FONSARDA </t>
  </si>
  <si>
    <t>7. 2</t>
  </si>
  <si>
    <t>VIA FLAVIO GIOIA</t>
  </si>
  <si>
    <t>7. 3</t>
  </si>
  <si>
    <t>VIA EUCLIDE</t>
  </si>
  <si>
    <t>7. 4</t>
  </si>
  <si>
    <t>CIA ARCHIMEDE</t>
  </si>
  <si>
    <t>7. 5</t>
  </si>
  <si>
    <t>VIA CASTIGLIONE-VIA GRANDI</t>
  </si>
  <si>
    <t>VIA OSLO</t>
  </si>
  <si>
    <t xml:space="preserve">PIAZZA ISLANDA </t>
  </si>
  <si>
    <t xml:space="preserve">VIA LIONE </t>
  </si>
  <si>
    <t>8. 4</t>
  </si>
  <si>
    <t xml:space="preserve">VIA DELL' ABBAZIA  </t>
  </si>
  <si>
    <t>8. 5</t>
  </si>
  <si>
    <t>VECCHIO BORGO S. ELIA</t>
  </si>
  <si>
    <t>9. 2</t>
  </si>
  <si>
    <t xml:space="preserve">VIA FAVONIO </t>
  </si>
  <si>
    <t>9. 3</t>
  </si>
  <si>
    <t xml:space="preserve">VIA DEL POZZETTO </t>
  </si>
  <si>
    <t>9. 4</t>
  </si>
  <si>
    <t xml:space="preserve">VIA AUSONIA </t>
  </si>
  <si>
    <t>9. 5</t>
  </si>
  <si>
    <t>VIA DEI MONSONI</t>
  </si>
  <si>
    <t>9. 6</t>
  </si>
  <si>
    <t>VIA GHIBLI</t>
  </si>
  <si>
    <t>9. 7</t>
  </si>
  <si>
    <t>VIA S'ARRULLONI</t>
  </si>
  <si>
    <t>9. 8</t>
  </si>
  <si>
    <t>VIA DELLE RONDINI</t>
  </si>
  <si>
    <t>9. 9</t>
  </si>
  <si>
    <t>VIALE POETTO</t>
  </si>
  <si>
    <t>9. 10</t>
  </si>
  <si>
    <t>VIA DEL SOLE</t>
  </si>
  <si>
    <t>9. 11</t>
  </si>
  <si>
    <t>SANT'ELIA</t>
  </si>
  <si>
    <t xml:space="preserve">VIA PESSAGNO </t>
  </si>
  <si>
    <t>BUNKER MONTE MIXI</t>
  </si>
  <si>
    <t xml:space="preserve">VIA CURIE </t>
  </si>
  <si>
    <t>10. 4</t>
  </si>
  <si>
    <t xml:space="preserve">VIA  CAGNA </t>
  </si>
  <si>
    <t>10. 5</t>
  </si>
  <si>
    <t>10. 6</t>
  </si>
  <si>
    <t>VIA FRACASTORO</t>
  </si>
  <si>
    <t>10. 7</t>
  </si>
  <si>
    <t>VIA IS GUADAZZONIS</t>
  </si>
  <si>
    <t>10. 8</t>
  </si>
  <si>
    <t>VIA GROSSETO</t>
  </si>
  <si>
    <t>10. 9</t>
  </si>
  <si>
    <t>VIA DEI SALINIERI</t>
  </si>
  <si>
    <t>10. 10</t>
  </si>
  <si>
    <t xml:space="preserve">VIA IS GUADAZZONIS </t>
  </si>
  <si>
    <t>10. 11</t>
  </si>
  <si>
    <t>VIA CABONI-VIA RAVENNA</t>
  </si>
  <si>
    <t>10. 12</t>
  </si>
  <si>
    <t>PARCO RIMEMBRANZE</t>
  </si>
  <si>
    <t>10. 13</t>
  </si>
  <si>
    <t>VIA PASTEUR</t>
  </si>
  <si>
    <t>PIAZZA ERACLITO</t>
  </si>
  <si>
    <t>11. 2</t>
  </si>
  <si>
    <t xml:space="preserve">VIA GRILLI </t>
  </si>
  <si>
    <t>11. 3</t>
  </si>
  <si>
    <t>PIAZZA CIMITERO</t>
  </si>
  <si>
    <t>11. 4</t>
  </si>
  <si>
    <t xml:space="preserve">VIA DEL TRICOLORE </t>
  </si>
  <si>
    <t>TOTALE GIARDINO DI QUARTIERE</t>
  </si>
  <si>
    <t xml:space="preserve">SOSTA ALBERATA  </t>
  </si>
  <si>
    <t>SA</t>
  </si>
  <si>
    <t>VIA ROMA</t>
  </si>
  <si>
    <t>1. 2</t>
  </si>
  <si>
    <t>PIAZZA MATTEOTTI</t>
  </si>
  <si>
    <t>1. 3</t>
  </si>
  <si>
    <t xml:space="preserve">PIAZZA DEL CARMINE </t>
  </si>
  <si>
    <t>1. 4</t>
  </si>
  <si>
    <t>VIA S. EULALIA</t>
  </si>
  <si>
    <t>1. 5</t>
  </si>
  <si>
    <t>PIAZZA S.SEPOLCRO</t>
  </si>
  <si>
    <t>1. 6</t>
  </si>
  <si>
    <t>VIA BAYLLE</t>
  </si>
  <si>
    <t>1. 7</t>
  </si>
  <si>
    <t>PIAZZA JENNE</t>
  </si>
  <si>
    <t>1. 8</t>
  </si>
  <si>
    <t xml:space="preserve">BASTIONE S. REMY </t>
  </si>
  <si>
    <t>1. 9</t>
  </si>
  <si>
    <t>VIA FOSSARIO</t>
  </si>
  <si>
    <t>1.10</t>
  </si>
  <si>
    <t>BASTIONE S.CROCE</t>
  </si>
  <si>
    <t xml:space="preserve">PIAZZA TRENTO </t>
  </si>
  <si>
    <t>N.SA</t>
  </si>
  <si>
    <t>VIA SANTA GILLA - I FENICOTTERI</t>
  </si>
  <si>
    <t xml:space="preserve">PIAZZA COSTITUZIONE </t>
  </si>
  <si>
    <t>3. 2</t>
  </si>
  <si>
    <t>PIAZZA MARGHINOTTI</t>
  </si>
  <si>
    <t>3. 3</t>
  </si>
  <si>
    <t xml:space="preserve">VIALE REGINA ELENA </t>
  </si>
  <si>
    <t>3. 4</t>
  </si>
  <si>
    <t xml:space="preserve">PIAZZA S.DOMENICO </t>
  </si>
  <si>
    <t>3. 5</t>
  </si>
  <si>
    <t xml:space="preserve">VIA S.ROCCO </t>
  </si>
  <si>
    <t>4. 1</t>
  </si>
  <si>
    <t xml:space="preserve">PIAZZA GARIBALDI </t>
  </si>
  <si>
    <t>4. 2</t>
  </si>
  <si>
    <t xml:space="preserve">PIAZZA GALILEO GALILEI </t>
  </si>
  <si>
    <t>4. 3</t>
  </si>
  <si>
    <t xml:space="preserve">VIA DONIZETTI  </t>
  </si>
  <si>
    <t>4. 4</t>
  </si>
  <si>
    <t xml:space="preserve">VIA CAVALCANTI </t>
  </si>
  <si>
    <t>4. 5</t>
  </si>
  <si>
    <t xml:space="preserve">PIAZZA MICHELANGELO </t>
  </si>
  <si>
    <t>4. 6</t>
  </si>
  <si>
    <t xml:space="preserve">PIAZZA GIOVANNI XXIII </t>
  </si>
  <si>
    <t>4. 7</t>
  </si>
  <si>
    <t>PARCO DELLA MUSICA</t>
  </si>
  <si>
    <t xml:space="preserve">PIAZZA S.MICHELE </t>
  </si>
  <si>
    <t>VIA PIERO DELLA FRANCESCA</t>
  </si>
  <si>
    <t>VIA PERTUSOLA</t>
  </si>
  <si>
    <t>TRAVERSA IS MIRRIONIS</t>
  </si>
  <si>
    <t xml:space="preserve">VIALE MARCONI </t>
  </si>
  <si>
    <t>VIA PESSINA</t>
  </si>
  <si>
    <t xml:space="preserve">VIA BERNA </t>
  </si>
  <si>
    <t xml:space="preserve">PIAZZA PADRE PIO </t>
  </si>
  <si>
    <t>LARGO GENNARI</t>
  </si>
  <si>
    <t>REV.SA</t>
  </si>
  <si>
    <t>VIA SCHIAVAZZI</t>
  </si>
  <si>
    <t xml:space="preserve">VIA AFRICO </t>
  </si>
  <si>
    <t>VIA ASTROLABIO</t>
  </si>
  <si>
    <t xml:space="preserve">VIA SCIROCCO </t>
  </si>
  <si>
    <t>VIA SESTANTE</t>
  </si>
  <si>
    <t xml:space="preserve">VIA PANTELLERIA  </t>
  </si>
  <si>
    <t>VIA DEL POZZETTO</t>
  </si>
  <si>
    <t xml:space="preserve">9. 9. </t>
  </si>
  <si>
    <t>9.10</t>
  </si>
  <si>
    <t>PIAZZA EURO</t>
  </si>
  <si>
    <t>9.11</t>
  </si>
  <si>
    <t>PIAZZA S.BARTOLOMEO</t>
  </si>
  <si>
    <t>9.12</t>
  </si>
  <si>
    <t>LAZZARETTO S. ELIA</t>
  </si>
  <si>
    <t>9.13</t>
  </si>
  <si>
    <t>LAZZARETTO S. ELIA (PALME)</t>
  </si>
  <si>
    <t>DARSENA</t>
  </si>
  <si>
    <t>GIARDINETTO DI VIALE BONARIA</t>
  </si>
  <si>
    <t xml:space="preserve">PIAZZA GRAMSCI ANTONIO </t>
  </si>
  <si>
    <t>PIAZZA REPUBBLICA</t>
  </si>
  <si>
    <t xml:space="preserve">VIA QUESADA  </t>
  </si>
  <si>
    <t xml:space="preserve">PIAZZA MAXIA </t>
  </si>
  <si>
    <t xml:space="preserve">PIAZZA CAMBOSU </t>
  </si>
  <si>
    <t>VIA DELLA PINETA</t>
  </si>
  <si>
    <t>10.9</t>
  </si>
  <si>
    <t>PIAZZA SAN COSIMO</t>
  </si>
  <si>
    <t>VIA MONTECASSINO</t>
  </si>
  <si>
    <t xml:space="preserve">VIA S.MARIA CHIARA </t>
  </si>
  <si>
    <t xml:space="preserve">PIAZZA ITALIA </t>
  </si>
  <si>
    <t>TOTALE SOSTA ALBERATA</t>
  </si>
  <si>
    <t xml:space="preserve">VERDE RESIDENZIALE  </t>
  </si>
  <si>
    <t>REV.VR</t>
  </si>
  <si>
    <t>VIA CASTELLI</t>
  </si>
  <si>
    <t>VR</t>
  </si>
  <si>
    <t>VIA BLIGNY</t>
  </si>
  <si>
    <t xml:space="preserve">VIA MONTENERO </t>
  </si>
  <si>
    <t>2. 4</t>
  </si>
  <si>
    <t>VIA ARGONNE</t>
  </si>
  <si>
    <t xml:space="preserve">PIAZZA MAREMMA </t>
  </si>
  <si>
    <t xml:space="preserve">PIAZZA SALENTO </t>
  </si>
  <si>
    <t xml:space="preserve">PIAZZA IRPINIA  </t>
  </si>
  <si>
    <t xml:space="preserve">VIA GARFAGNANA </t>
  </si>
  <si>
    <t xml:space="preserve">VIA CAMPANIA </t>
  </si>
  <si>
    <t>3. 6</t>
  </si>
  <si>
    <t xml:space="preserve">VIA MATTEI </t>
  </si>
  <si>
    <t>3. 7</t>
  </si>
  <si>
    <t>VIA BALESTRA</t>
  </si>
  <si>
    <t>3. 8</t>
  </si>
  <si>
    <t xml:space="preserve">VIA ALEO </t>
  </si>
  <si>
    <t xml:space="preserve">VIA GIOTTO </t>
  </si>
  <si>
    <t xml:space="preserve">VIA DESSI' DELIPERI </t>
  </si>
  <si>
    <t>VIA ASQUER</t>
  </si>
  <si>
    <t>VIA BROTZU</t>
  </si>
  <si>
    <t>VIA DE MARTIS</t>
  </si>
  <si>
    <t xml:space="preserve">VIA MASACCIO </t>
  </si>
  <si>
    <t xml:space="preserve">VIA CRESPELLANI </t>
  </si>
  <si>
    <t>PIAZZA DELLE ARTI</t>
  </si>
  <si>
    <t>PIAZZA DEGLI SFORZA</t>
  </si>
  <si>
    <t>VIA TIEPOLO</t>
  </si>
  <si>
    <t xml:space="preserve">VIA CINQUINI </t>
  </si>
  <si>
    <t xml:space="preserve">VIA JENNER </t>
  </si>
  <si>
    <t>6. 3</t>
  </si>
  <si>
    <t>PIAZZA ESQUIVEL</t>
  </si>
  <si>
    <t>6. 4</t>
  </si>
  <si>
    <t>VIA CORNALIAS</t>
  </si>
  <si>
    <t>6. 5</t>
  </si>
  <si>
    <t>VIA CODROIPO</t>
  </si>
  <si>
    <t>6. 6</t>
  </si>
  <si>
    <t>VIA MANDROLISAI</t>
  </si>
  <si>
    <t>6. 7</t>
  </si>
  <si>
    <t>VIA DEI FALLETTI</t>
  </si>
  <si>
    <t xml:space="preserve">PIAZZA BAEZZA </t>
  </si>
  <si>
    <t xml:space="preserve">VIA G. DELLA CASA </t>
  </si>
  <si>
    <t>VIA MOSCA</t>
  </si>
  <si>
    <t>VIA RUFFINI - ARCHIMEDE</t>
  </si>
  <si>
    <t xml:space="preserve">VIA ARCHIMEDE </t>
  </si>
  <si>
    <t>7. 6</t>
  </si>
  <si>
    <t>PIAZZA PITAGORA</t>
  </si>
  <si>
    <t>7. 7</t>
  </si>
  <si>
    <t>VIA GIOIA FLAVIO</t>
  </si>
  <si>
    <t>7. 8</t>
  </si>
  <si>
    <t xml:space="preserve">VIA AVOGADRO </t>
  </si>
  <si>
    <t>7. 9</t>
  </si>
  <si>
    <t>VIA TALETE</t>
  </si>
  <si>
    <t>7.10</t>
  </si>
  <si>
    <t>VIA MEDAGLIE D'ORO</t>
  </si>
  <si>
    <t xml:space="preserve">VIA OSLO </t>
  </si>
  <si>
    <t xml:space="preserve">PIAZZA SPAGNA </t>
  </si>
  <si>
    <t xml:space="preserve">PIAZZA BELGIO </t>
  </si>
  <si>
    <t>PIAZZA LUSSEMBURGO</t>
  </si>
  <si>
    <t xml:space="preserve">VIA OSLO - STOCCOLMA  </t>
  </si>
  <si>
    <t>8. 6</t>
  </si>
  <si>
    <t xml:space="preserve">PIAZZA SVIZZERA </t>
  </si>
  <si>
    <t>8. 7</t>
  </si>
  <si>
    <t xml:space="preserve">PIAZZA FRANCIA     </t>
  </si>
  <si>
    <t>8. 8</t>
  </si>
  <si>
    <t xml:space="preserve">PIAZZA OLANDA </t>
  </si>
  <si>
    <t>8. 9</t>
  </si>
  <si>
    <t>VIA COSTANTINOPOLI</t>
  </si>
  <si>
    <t xml:space="preserve">VIA ZAGABRIA </t>
  </si>
  <si>
    <t>VIA CETTIGNE</t>
  </si>
  <si>
    <t xml:space="preserve">PIAZZA MARSIGLIA </t>
  </si>
  <si>
    <t xml:space="preserve">VIA GALVANI </t>
  </si>
  <si>
    <t xml:space="preserve">VIA ANDORRA </t>
  </si>
  <si>
    <t xml:space="preserve">VIA TEL AVIV </t>
  </si>
  <si>
    <t xml:space="preserve">PIAZZA SILESU </t>
  </si>
  <si>
    <t xml:space="preserve">VIA SCHIAVAZZI </t>
  </si>
  <si>
    <t>PIAZZA FALCHI</t>
  </si>
  <si>
    <t>PIAZZA DEMURO</t>
  </si>
  <si>
    <t xml:space="preserve">VIA MAGELLANO  </t>
  </si>
  <si>
    <t>NUOVO BORGO S. ELIA</t>
  </si>
  <si>
    <t xml:space="preserve">PIAZZA ORSA MAGGIORE </t>
  </si>
  <si>
    <t xml:space="preserve">PIAZZA NINFEE </t>
  </si>
  <si>
    <t xml:space="preserve">PIAZZA ALDEBARAN </t>
  </si>
  <si>
    <t xml:space="preserve">PIAZZA SIRIO </t>
  </si>
  <si>
    <t>VIA FAVONIO</t>
  </si>
  <si>
    <t>9.14</t>
  </si>
  <si>
    <t xml:space="preserve">VIA DEI TRITONI </t>
  </si>
  <si>
    <t>9.15</t>
  </si>
  <si>
    <t>VIA NUORO</t>
  </si>
  <si>
    <t xml:space="preserve">VIA QUESADA </t>
  </si>
  <si>
    <t xml:space="preserve">VIA CABONI </t>
  </si>
  <si>
    <t>VIA RAFFA GARZIA</t>
  </si>
  <si>
    <t xml:space="preserve">VIA FIRENZE </t>
  </si>
  <si>
    <t>VIA MACERATA</t>
  </si>
  <si>
    <t xml:space="preserve">VIA PESARO </t>
  </si>
  <si>
    <t xml:space="preserve">VIA MORGAGNI </t>
  </si>
  <si>
    <t>VIA DARWIN</t>
  </si>
  <si>
    <t>10.10</t>
  </si>
  <si>
    <t>VIA IS GUAZZONIS</t>
  </si>
  <si>
    <t>10.11</t>
  </si>
  <si>
    <t>VIA MALPIGHI</t>
  </si>
  <si>
    <t xml:space="preserve">VIA BACONE  </t>
  </si>
  <si>
    <t>VIA S. TOMMASO D'AQUINO</t>
  </si>
  <si>
    <t xml:space="preserve">VIA SANNA </t>
  </si>
  <si>
    <t>PIAZZA DEI CARRUBI</t>
  </si>
  <si>
    <t>11. 5</t>
  </si>
  <si>
    <t xml:space="preserve">PIAZZA DEI FANTI </t>
  </si>
  <si>
    <t>11. 6</t>
  </si>
  <si>
    <t>PIAZZA ALPINI</t>
  </si>
  <si>
    <t>11. 7</t>
  </si>
  <si>
    <t xml:space="preserve">PIAZZA DEI BERSAGLIERI </t>
  </si>
  <si>
    <t>11. 8</t>
  </si>
  <si>
    <t xml:space="preserve">PIAZZA D'AZEGLIO </t>
  </si>
  <si>
    <t>11. 9</t>
  </si>
  <si>
    <t xml:space="preserve">PIAZZA AMARI </t>
  </si>
  <si>
    <t>11.10</t>
  </si>
  <si>
    <t xml:space="preserve">PIAZZA DE AMICIS </t>
  </si>
  <si>
    <t>11.11</t>
  </si>
  <si>
    <t xml:space="preserve">VIA S. D'ACQUISTO </t>
  </si>
  <si>
    <t>11.12</t>
  </si>
  <si>
    <t>VIA S'ARRIU</t>
  </si>
  <si>
    <t>11.13</t>
  </si>
  <si>
    <t>11.14</t>
  </si>
  <si>
    <t xml:space="preserve">VIA RESISTENZA </t>
  </si>
  <si>
    <t>11.15</t>
  </si>
  <si>
    <t>VIA RESISTENZA</t>
  </si>
  <si>
    <t>11.16</t>
  </si>
  <si>
    <t>VIA DEI TIGLI</t>
  </si>
  <si>
    <t>11.17</t>
  </si>
  <si>
    <t xml:space="preserve">VIA BIXIO NINO </t>
  </si>
  <si>
    <t>11.18</t>
  </si>
  <si>
    <t>VIA CUOCO</t>
  </si>
  <si>
    <t>11.19</t>
  </si>
  <si>
    <t>VIA SANTA MARIA CHIARA</t>
  </si>
  <si>
    <t>11.20</t>
  </si>
  <si>
    <t>VIA PARTEOLLA</t>
  </si>
  <si>
    <t>11.21</t>
  </si>
  <si>
    <t>VIA CAMALDOLI</t>
  </si>
  <si>
    <t>11.22</t>
  </si>
  <si>
    <t>VIA FOSSE ARDEATINE</t>
  </si>
  <si>
    <t>TOTALE VERDE RESIDENZIALE</t>
  </si>
  <si>
    <t>VERDE ORNAMENTALE</t>
  </si>
  <si>
    <t>VO</t>
  </si>
  <si>
    <t>LARGO CARLO FELICE</t>
  </si>
  <si>
    <t xml:space="preserve">VIA MANNO </t>
  </si>
  <si>
    <t xml:space="preserve">PIAZZA MAZZINI </t>
  </si>
  <si>
    <t>VIA CAMMINO NUOVO</t>
  </si>
  <si>
    <t xml:space="preserve">PIAZZA LODDO </t>
  </si>
  <si>
    <t>VIA ANFITEATRO</t>
  </si>
  <si>
    <t xml:space="preserve">VIA PORCELL </t>
  </si>
  <si>
    <t>VIA FIUME</t>
  </si>
  <si>
    <t>1.11</t>
  </si>
  <si>
    <t>PIAZZA INDIPENDENZA</t>
  </si>
  <si>
    <t xml:space="preserve">PIAZZA ARSENALE </t>
  </si>
  <si>
    <t>CORSO VITTORIO EMANUELE</t>
  </si>
  <si>
    <t xml:space="preserve">VIA MAMELI </t>
  </si>
  <si>
    <t xml:space="preserve">VIA ROVERETO </t>
  </si>
  <si>
    <t xml:space="preserve">VIA NICOLODI </t>
  </si>
  <si>
    <t xml:space="preserve">PIAZZA S.AVENDRACE </t>
  </si>
  <si>
    <t>2. 5</t>
  </si>
  <si>
    <t>2. 6</t>
  </si>
  <si>
    <t>PIAZZA S.MICHELE</t>
  </si>
  <si>
    <t>2. 7</t>
  </si>
  <si>
    <t>ROTONDA S.GILLA</t>
  </si>
  <si>
    <t>REV.VO</t>
  </si>
  <si>
    <t>2. 8</t>
  </si>
  <si>
    <t>VIA SIMETO</t>
  </si>
  <si>
    <t>VIA ROMAGNA</t>
  </si>
  <si>
    <t xml:space="preserve">VIALE CIUSA </t>
  </si>
  <si>
    <t xml:space="preserve">VIA LIGURIA </t>
  </si>
  <si>
    <t>VIALE REGINA ELENA</t>
  </si>
  <si>
    <t xml:space="preserve">VIA GIUDICESSA BENEDETTA </t>
  </si>
  <si>
    <t>PIAZZA PORRINO</t>
  </si>
  <si>
    <t>N.VO</t>
  </si>
  <si>
    <t>VIA CORNALIAS - ROTONDA</t>
  </si>
  <si>
    <t>PIAZZA DEI CASTELLANI</t>
  </si>
  <si>
    <t>ROTONDA VIALE MONASTIR - VIA PUGLIA</t>
  </si>
  <si>
    <t>VIA JENNER</t>
  </si>
  <si>
    <t xml:space="preserve">VIA LONDRA </t>
  </si>
  <si>
    <t>VIA GRANDI</t>
  </si>
  <si>
    <t xml:space="preserve">VIA SCANO </t>
  </si>
  <si>
    <t>VIA SCANO</t>
  </si>
  <si>
    <t>CIRCONVALLAZIONE STADIO</t>
  </si>
  <si>
    <t xml:space="preserve">PIAZZA DEGLI ARCIPELAGHI </t>
  </si>
  <si>
    <t>VIA DEI TRITONI</t>
  </si>
  <si>
    <t>LAZZARETTO</t>
  </si>
  <si>
    <t>VIA ISOLA SAN PIETRO</t>
  </si>
  <si>
    <t>VIA LUNGO SALINE - ROTONDA</t>
  </si>
  <si>
    <t xml:space="preserve">PIAZZA LUSSU </t>
  </si>
  <si>
    <t xml:space="preserve">PIAZZA ICHNUSA </t>
  </si>
  <si>
    <t>VIALE CIMITERO - CIS</t>
  </si>
  <si>
    <t>VIALE BONARIA</t>
  </si>
  <si>
    <t xml:space="preserve">VO </t>
  </si>
  <si>
    <t xml:space="preserve">PIAZZA MARCO POLO  </t>
  </si>
  <si>
    <t xml:space="preserve">PIAZZA REPUBBLICA </t>
  </si>
  <si>
    <t>VIA FREUD</t>
  </si>
  <si>
    <t>VIA CUGIA-VIA CABONI BOI</t>
  </si>
  <si>
    <t>VIA AMAT</t>
  </si>
  <si>
    <t>VIA DEI CONVERSI</t>
  </si>
  <si>
    <t>VIALE DEL CIMITERO</t>
  </si>
  <si>
    <t>10. 14</t>
  </si>
  <si>
    <t>VIA SA PERDA BIANCA</t>
  </si>
  <si>
    <t>10. 15</t>
  </si>
  <si>
    <t>VIA PIRASTU</t>
  </si>
  <si>
    <t>VIA VESALIO</t>
  </si>
  <si>
    <t xml:space="preserve">PIAZZA MARZABOTTO </t>
  </si>
  <si>
    <t>CENTRO COMMERCIALE MARCONI</t>
  </si>
  <si>
    <t>VIA BIXIO</t>
  </si>
  <si>
    <t>VIA GIOVANE ITALIA</t>
  </si>
  <si>
    <t>VIA RISORGIMENTO</t>
  </si>
  <si>
    <t>ROTONDA CENTRO COMMERCIALE MARCONI</t>
  </si>
  <si>
    <t>11. 10</t>
  </si>
  <si>
    <t>ROTONDA VIA BROTZU</t>
  </si>
  <si>
    <t>VERDE STRADALE</t>
  </si>
  <si>
    <t>V</t>
  </si>
  <si>
    <t xml:space="preserve"> 1. 1</t>
  </si>
  <si>
    <t xml:space="preserve">VIA RIVA PONENTE </t>
  </si>
  <si>
    <t xml:space="preserve"> 1. 2</t>
  </si>
  <si>
    <t xml:space="preserve">VIA CARLOFORTE    </t>
  </si>
  <si>
    <t xml:space="preserve"> 1. 3</t>
  </si>
  <si>
    <t xml:space="preserve">PIAZZA SAVOIA </t>
  </si>
  <si>
    <t>1 .4</t>
  </si>
  <si>
    <t>VIA BELVEDERE</t>
  </si>
  <si>
    <t xml:space="preserve"> 2. 1</t>
  </si>
  <si>
    <t xml:space="preserve"> 2. 2</t>
  </si>
  <si>
    <t xml:space="preserve">VIA PO </t>
  </si>
  <si>
    <t xml:space="preserve"> 2. 3</t>
  </si>
  <si>
    <t xml:space="preserve"> 2. 4</t>
  </si>
  <si>
    <t xml:space="preserve">PIAZZA D' ARMI  </t>
  </si>
  <si>
    <t>N.V</t>
  </si>
  <si>
    <t xml:space="preserve"> 2. 5</t>
  </si>
  <si>
    <t>VIA MARNA</t>
  </si>
  <si>
    <t xml:space="preserve"> 3. 1</t>
  </si>
  <si>
    <t>VIA GARIBALDI</t>
  </si>
  <si>
    <t xml:space="preserve"> 3. 2</t>
  </si>
  <si>
    <t>VIA LIGURIA</t>
  </si>
  <si>
    <t xml:space="preserve"> 3. 3</t>
  </si>
  <si>
    <t xml:space="preserve">VIA ROMAGNA  </t>
  </si>
  <si>
    <t xml:space="preserve"> 4. 1</t>
  </si>
  <si>
    <t xml:space="preserve">PIAZZA S.ROCCO </t>
  </si>
  <si>
    <t xml:space="preserve"> 4. 2</t>
  </si>
  <si>
    <t xml:space="preserve">VIA S.ALENIXEDDA </t>
  </si>
  <si>
    <t xml:space="preserve"> 4. 3</t>
  </si>
  <si>
    <t>VIA BACAREDDA</t>
  </si>
  <si>
    <t xml:space="preserve"> 5. 1</t>
  </si>
  <si>
    <t>REV.V</t>
  </si>
  <si>
    <t xml:space="preserve"> 5. 2</t>
  </si>
  <si>
    <t>SPARTITRAFFICO ALDO MORONGIU</t>
  </si>
  <si>
    <t>VIA CADELLO</t>
  </si>
  <si>
    <t xml:space="preserve"> 7. 1</t>
  </si>
  <si>
    <t xml:space="preserve">VIA DEI GIUDICATI </t>
  </si>
  <si>
    <t xml:space="preserve"> 7. 2</t>
  </si>
  <si>
    <t xml:space="preserve">VIA EUCLIDE </t>
  </si>
  <si>
    <t xml:space="preserve"> 7. 3</t>
  </si>
  <si>
    <t xml:space="preserve">VIA VOLTA </t>
  </si>
  <si>
    <t xml:space="preserve"> 7. 4</t>
  </si>
  <si>
    <t>VIA GIUDICESSA BENEDETTA - SPARTITRAFFICO</t>
  </si>
  <si>
    <t xml:space="preserve"> 7. 5</t>
  </si>
  <si>
    <t>VIA GIUDICESSA BENEDETTA</t>
  </si>
  <si>
    <t xml:space="preserve"> 8. 1</t>
  </si>
  <si>
    <t xml:space="preserve"> 8. 2</t>
  </si>
  <si>
    <t xml:space="preserve">VIA VIDAL  </t>
  </si>
  <si>
    <t xml:space="preserve"> 8. 3</t>
  </si>
  <si>
    <t xml:space="preserve"> 8. 4</t>
  </si>
  <si>
    <t xml:space="preserve"> 9. 1</t>
  </si>
  <si>
    <t xml:space="preserve"> 9. 2</t>
  </si>
  <si>
    <t xml:space="preserve"> 9. 3</t>
  </si>
  <si>
    <t xml:space="preserve">VIA VESPUCCI </t>
  </si>
  <si>
    <t xml:space="preserve"> 9. 4</t>
  </si>
  <si>
    <t xml:space="preserve">VIA GALLINARA </t>
  </si>
  <si>
    <t xml:space="preserve"> 9. 5</t>
  </si>
  <si>
    <t xml:space="preserve">MARINA PICCOLA </t>
  </si>
  <si>
    <t xml:space="preserve"> 9. 6</t>
  </si>
  <si>
    <t>VIA DEI CAVALLEGGERI</t>
  </si>
  <si>
    <t xml:space="preserve">PIAZZA DEFFENU     </t>
  </si>
  <si>
    <t xml:space="preserve">VIALE COLOMBO </t>
  </si>
  <si>
    <t xml:space="preserve">PIAZZA FIRENZE </t>
  </si>
  <si>
    <t xml:space="preserve">VIA MONTE MIXI </t>
  </si>
  <si>
    <t xml:space="preserve">VIA ROCKFELLER </t>
  </si>
  <si>
    <t xml:space="preserve">VIA FRACASTORO </t>
  </si>
  <si>
    <t xml:space="preserve">VIA S'ARRIU </t>
  </si>
  <si>
    <t>VIA L. CORONA</t>
  </si>
  <si>
    <t>VIA PERETTI</t>
  </si>
  <si>
    <t>VIALE ELMAS</t>
  </si>
  <si>
    <t xml:space="preserve">TOTALE VERDE STRADALE </t>
  </si>
  <si>
    <t>VERDE DI SERVIZIO</t>
  </si>
  <si>
    <t>S</t>
  </si>
  <si>
    <t>s</t>
  </si>
  <si>
    <t>VIA G.M.ANGIOJ,  SATTA</t>
  </si>
  <si>
    <t>PIAZZA DETTORI</t>
  </si>
  <si>
    <t>VIA COLLEGIO, MANNO</t>
  </si>
  <si>
    <t>VIA S.GIUSEPPE</t>
  </si>
  <si>
    <t>VIA CANELLES,       S.CATERINA</t>
  </si>
  <si>
    <t>VIA CANELLES</t>
  </si>
  <si>
    <t>VIA LAMARMORA</t>
  </si>
  <si>
    <t>VIA S.VINCENZO</t>
  </si>
  <si>
    <t>PIAZZA TRENTO</t>
  </si>
  <si>
    <t>VIALE TRENTO</t>
  </si>
  <si>
    <t>VIA FALZAREGO</t>
  </si>
  <si>
    <t>VIA BAINSIZZA</t>
  </si>
  <si>
    <t>VIA MAGLIAS</t>
  </si>
  <si>
    <t>VIA BLIGNY, MAMELI</t>
  </si>
  <si>
    <t>VIA DOBERDO'</t>
  </si>
  <si>
    <t>2. 9</t>
  </si>
  <si>
    <t>VIA REDIPUGLIA</t>
  </si>
  <si>
    <t>2.10</t>
  </si>
  <si>
    <t>VIA CASTAGNE VIZZA</t>
  </si>
  <si>
    <t>2.11</t>
  </si>
  <si>
    <t>VIA IS MIRRIONIS</t>
  </si>
  <si>
    <t>N.S</t>
  </si>
  <si>
    <t>2.12</t>
  </si>
  <si>
    <t>VIA SAN PAOLO</t>
  </si>
  <si>
    <t>VIALE D'ARBOREA</t>
  </si>
  <si>
    <t>PIAZZA GARIBALDI, RIVA</t>
  </si>
  <si>
    <t>VIALE S. VINCENZO,MEREU</t>
  </si>
  <si>
    <t>VIALE S. VINCENZO,FOIS</t>
  </si>
  <si>
    <t>CAMPO CUS</t>
  </si>
  <si>
    <t>VIA DANTE, FOSCOLO</t>
  </si>
  <si>
    <t>VIA DONIZETTI</t>
  </si>
  <si>
    <t>VIA PACINOTTI</t>
  </si>
  <si>
    <t>VIA RAFFAELLO</t>
  </si>
  <si>
    <t>VIA DEI GIUDICATI</t>
  </si>
  <si>
    <t>VIA S. ALENIXEDDA</t>
  </si>
  <si>
    <t>4. 8</t>
  </si>
  <si>
    <t>PIAZZA GIOVANNI XXIII,   CIMA</t>
  </si>
  <si>
    <t>4. 9</t>
  </si>
  <si>
    <t>VIA S.ALENIXEDDA</t>
  </si>
  <si>
    <t>PIAZZA S. MICHELE</t>
  </si>
  <si>
    <t>VIA ALAGON</t>
  </si>
  <si>
    <t>REV.S</t>
  </si>
  <si>
    <t xml:space="preserve">VIA PREMUDA </t>
  </si>
  <si>
    <t xml:space="preserve">CIMITERO SAN MICHELE </t>
  </si>
  <si>
    <t>VIA CARPACCIO      ALZIATOR</t>
  </si>
  <si>
    <t>VIA DESSI DELIPERI</t>
  </si>
  <si>
    <t>VIA ASQUER,   ALZIATOR</t>
  </si>
  <si>
    <t>VIA PIER DELLA FRANCESCA</t>
  </si>
  <si>
    <t>VIA CRESPELLANI CAMPI SPORTIVI</t>
  </si>
  <si>
    <t xml:space="preserve">VIA BUGGERRU </t>
  </si>
  <si>
    <t>VIA MEILOGU, CIUSA</t>
  </si>
  <si>
    <t>VIA MEILOGU</t>
  </si>
  <si>
    <t>VIA BINGIA MATTA,VIA VAL VENOSTA</t>
  </si>
  <si>
    <t>VIA FLUMENTEPIDO, S.PERDISCEDDU</t>
  </si>
  <si>
    <t>VIA SERBARIU</t>
  </si>
  <si>
    <t>6. 8</t>
  </si>
  <si>
    <t xml:space="preserve">CIRCOSCR. 6Is Mirrionis/Bingia Matta/Cinquini </t>
  </si>
  <si>
    <t>6. 9</t>
  </si>
  <si>
    <t>VIA  MONSIGNOR PIOVELLA</t>
  </si>
  <si>
    <t>VIA CASTIGLIONE</t>
  </si>
  <si>
    <t>VIA SALVATOR ROSA</t>
  </si>
  <si>
    <t>VIA BANDELLO</t>
  </si>
  <si>
    <t>VIA MARCONI</t>
  </si>
  <si>
    <t>VIALE MARCONI, FOSCOLO</t>
  </si>
  <si>
    <t>VIA PITAGORA CEP</t>
  </si>
  <si>
    <t>VIA PARIGI</t>
  </si>
  <si>
    <t>C.E.P.</t>
  </si>
  <si>
    <t>VIA TALETE, VITT. DA FELTRE</t>
  </si>
  <si>
    <t xml:space="preserve">VIA TIRANA </t>
  </si>
  <si>
    <t>VIA RIVA VILLASANTA</t>
  </si>
  <si>
    <t>VIA CUGIA</t>
  </si>
  <si>
    <t>VIA CARBONI BOI,   E. D'ARBOREA</t>
  </si>
  <si>
    <t>VIA GARAVETTI</t>
  </si>
  <si>
    <t>VIA DUBLINO STAT.</t>
  </si>
  <si>
    <t>VIA STOCCOLMA, REGINA ELENA</t>
  </si>
  <si>
    <t>VIA STOCCOLMA</t>
  </si>
  <si>
    <t>VIA ZAGABRIA</t>
  </si>
  <si>
    <t>MAGNOLIA</t>
  </si>
  <si>
    <t>PONTE COLOMBO  ACT</t>
  </si>
  <si>
    <t xml:space="preserve">STADIO S.ELIA </t>
  </si>
  <si>
    <t>S.ELIA N.1</t>
  </si>
  <si>
    <t>S.ELIA N. 2</t>
  </si>
  <si>
    <t>S ELIA,DON MILANI</t>
  </si>
  <si>
    <t>S. ELIA</t>
  </si>
  <si>
    <t>VIA SCHIAVAZZI,S.ELIA</t>
  </si>
  <si>
    <t xml:space="preserve">VIA MAGELLANO </t>
  </si>
  <si>
    <t>CAMPO ROSSI</t>
  </si>
  <si>
    <t>VIA EURO</t>
  </si>
  <si>
    <t>VIA ZEFFIRO</t>
  </si>
  <si>
    <t>VIA SCIROCCO</t>
  </si>
  <si>
    <t>VIA DEL SESTANTE</t>
  </si>
  <si>
    <t>9.16</t>
  </si>
  <si>
    <t>VIA DEL SOLE,    COLOMBO</t>
  </si>
  <si>
    <t>9.17</t>
  </si>
  <si>
    <t>VIALE POETTO CAVALLUCCIO MARINO</t>
  </si>
  <si>
    <t>9.18</t>
  </si>
  <si>
    <t>VIA  CAVALLEGGERI</t>
  </si>
  <si>
    <t>9.19</t>
  </si>
  <si>
    <t>VIA CAVALLEGGERI,   AUSONIA</t>
  </si>
  <si>
    <t>9.20</t>
  </si>
  <si>
    <t>VIALE POETTO  IPPODROMO</t>
  </si>
  <si>
    <t>9.21</t>
  </si>
  <si>
    <t>CIRCOSCR.  9    Palma Poetto S.Elia Via Ostro</t>
  </si>
  <si>
    <t xml:space="preserve">VIA LUSSU </t>
  </si>
  <si>
    <t>VIA DE GIOANNIS,  ALFIERI</t>
  </si>
  <si>
    <t>VIA CABONI</t>
  </si>
  <si>
    <t>VIALE COLOMBO</t>
  </si>
  <si>
    <t>VIA MARCO POLO</t>
  </si>
  <si>
    <t xml:space="preserve">CAMPO CONI     </t>
  </si>
  <si>
    <t xml:space="preserve">VIA MONTE MIXI,    VIA ROLANDO        </t>
  </si>
  <si>
    <t>VIA MONTE MIXI -VIA ROLANDO</t>
  </si>
  <si>
    <t>CIRCOSCR. 10   Bonaria /Monte Mixi</t>
  </si>
  <si>
    <t>10.12</t>
  </si>
  <si>
    <t>VIA VENEZIA, TUVERI</t>
  </si>
  <si>
    <t>10.13</t>
  </si>
  <si>
    <t>VIA VENEZIA,   VIA  RANDACCIO</t>
  </si>
  <si>
    <t>10.14</t>
  </si>
  <si>
    <t>VIA  IS GUADAZZONIS</t>
  </si>
  <si>
    <t>10.15</t>
  </si>
  <si>
    <t>10.16</t>
  </si>
  <si>
    <t>VIA FERMI</t>
  </si>
  <si>
    <t>10.17</t>
  </si>
  <si>
    <t>OSPEDALE BINAGHI</t>
  </si>
  <si>
    <t>PIAZZALE BROTZU</t>
  </si>
  <si>
    <t>VIA E. TOTI</t>
  </si>
  <si>
    <t>VIA S.M.GORETTI</t>
  </si>
  <si>
    <t>VIA ITALIA</t>
  </si>
  <si>
    <t>VIA CORONA</t>
  </si>
  <si>
    <t>IS BINGIAS,     G. LEOPARDI</t>
  </si>
  <si>
    <t>VIA DEI GENIERI</t>
  </si>
  <si>
    <t>CIMITERO</t>
  </si>
  <si>
    <t>VIA E. MELIS</t>
  </si>
  <si>
    <t>VIA S. MARIA CHIARA</t>
  </si>
  <si>
    <t>VIA NICOLAU</t>
  </si>
  <si>
    <t>VIA TERRAMAINI</t>
  </si>
  <si>
    <t>N.B.:</t>
  </si>
  <si>
    <t xml:space="preserve">s = </t>
  </si>
  <si>
    <t>SCUOLE</t>
  </si>
  <si>
    <t>TOTALE VERDE DI SERVIZIO</t>
  </si>
  <si>
    <r>
      <t xml:space="preserve"> </t>
    </r>
    <r>
      <rPr>
        <b/>
        <sz val="10"/>
        <rFont val="Arial"/>
        <family val="2"/>
      </rPr>
      <t xml:space="preserve"> S </t>
    </r>
  </si>
  <si>
    <t>VERDE SPECIALE</t>
  </si>
  <si>
    <t>VS</t>
  </si>
  <si>
    <t>ORTO BOTANICO</t>
  </si>
  <si>
    <t>ANFITEATRO ROMANO</t>
  </si>
  <si>
    <t>CITTADELLA DEI MUSEI</t>
  </si>
  <si>
    <t xml:space="preserve">VS </t>
  </si>
  <si>
    <t>VILLA DI TIGELLIO</t>
  </si>
  <si>
    <t>REV.VS</t>
  </si>
  <si>
    <t>COLLE TUVIXEDDU</t>
  </si>
  <si>
    <t>VIA CAO DI S. MARCO - VIVAIO COMUNALE</t>
  </si>
  <si>
    <t xml:space="preserve">MONTE URPINU </t>
  </si>
  <si>
    <t>MONTE S. ELIA</t>
  </si>
  <si>
    <t xml:space="preserve">VIALE CALAMOSCA </t>
  </si>
  <si>
    <t>S. ELIA RIMBOSCHIMENTO</t>
  </si>
  <si>
    <t>VIA MONTECRISTO</t>
  </si>
  <si>
    <t>PARCO DELLE  RIMEMBRANZE</t>
  </si>
  <si>
    <t>CIMITERO DI BONARIA</t>
  </si>
  <si>
    <t>N.VS</t>
  </si>
  <si>
    <t>MONTE URPINU - OSPEDALE BINAGHI</t>
  </si>
  <si>
    <t>FILARI</t>
  </si>
  <si>
    <t>F</t>
  </si>
  <si>
    <t xml:space="preserve">VIALE TRIESTE </t>
  </si>
  <si>
    <t xml:space="preserve"> 1. 4</t>
  </si>
  <si>
    <t xml:space="preserve">PIAZZA JENNE </t>
  </si>
  <si>
    <t xml:space="preserve"> 1. 5</t>
  </si>
  <si>
    <t xml:space="preserve">VIA UNIVERSITA' </t>
  </si>
  <si>
    <t xml:space="preserve"> 1. 6</t>
  </si>
  <si>
    <t>CAMMINO NUOVO</t>
  </si>
  <si>
    <t xml:space="preserve"> 1. 7</t>
  </si>
  <si>
    <t xml:space="preserve">VIALE S. IGNAZIO </t>
  </si>
  <si>
    <t xml:space="preserve"> 1. 8</t>
  </si>
  <si>
    <t xml:space="preserve">VIALE BUONCAMMINO </t>
  </si>
  <si>
    <t>VIALE TRIESTE</t>
  </si>
  <si>
    <t xml:space="preserve">VIA FALZAREGO </t>
  </si>
  <si>
    <t>VIALE  TRENTO</t>
  </si>
  <si>
    <t xml:space="preserve">VIA DE MAGISTRIS </t>
  </si>
  <si>
    <t xml:space="preserve">VIALE  MERELLO </t>
  </si>
  <si>
    <t xml:space="preserve"> 2. 6</t>
  </si>
  <si>
    <t xml:space="preserve">VIA MARENGO </t>
  </si>
  <si>
    <t xml:space="preserve"> 2. 7</t>
  </si>
  <si>
    <t>VIA COL D'ECHELE</t>
  </si>
  <si>
    <t xml:space="preserve"> 2. 8</t>
  </si>
  <si>
    <t xml:space="preserve">VIA MONTE GRAPPA </t>
  </si>
  <si>
    <t xml:space="preserve"> 2. 9</t>
  </si>
  <si>
    <t xml:space="preserve"> 2.10</t>
  </si>
  <si>
    <t xml:space="preserve">VIA S.AVENDRACE </t>
  </si>
  <si>
    <t xml:space="preserve"> 2.11</t>
  </si>
  <si>
    <t xml:space="preserve">VIA S.GILLA </t>
  </si>
  <si>
    <t xml:space="preserve"> 2.12</t>
  </si>
  <si>
    <t xml:space="preserve"> 2.13</t>
  </si>
  <si>
    <t xml:space="preserve">VIALE ELMAS </t>
  </si>
  <si>
    <t>VIALE REGINA MARGHERITA</t>
  </si>
  <si>
    <t>VIA SONNINO</t>
  </si>
  <si>
    <t xml:space="preserve">VIA BACAREDDA </t>
  </si>
  <si>
    <t xml:space="preserve">VIA PAOLI </t>
  </si>
  <si>
    <t xml:space="preserve"> 4. 4</t>
  </si>
  <si>
    <t xml:space="preserve">VIA DANTE </t>
  </si>
  <si>
    <t xml:space="preserve"> 4. 5</t>
  </si>
  <si>
    <t>VIA PERGOLESI</t>
  </si>
  <si>
    <t xml:space="preserve"> 4. 6</t>
  </si>
  <si>
    <t>VIA SAN BENEDETTO</t>
  </si>
  <si>
    <t xml:space="preserve"> 4. 7</t>
  </si>
  <si>
    <t>VIA PETRARCA</t>
  </si>
  <si>
    <t xml:space="preserve"> 4. 8</t>
  </si>
  <si>
    <t>VIA CAO DI S. MARCO</t>
  </si>
  <si>
    <t xml:space="preserve"> 4. 9</t>
  </si>
  <si>
    <t xml:space="preserve"> 4.10</t>
  </si>
  <si>
    <t>PIAZZA S.BENEDETTO</t>
  </si>
  <si>
    <t xml:space="preserve"> 4.11</t>
  </si>
  <si>
    <t>VIA G.VERDI</t>
  </si>
  <si>
    <t xml:space="preserve"> 4.12</t>
  </si>
  <si>
    <t xml:space="preserve"> 4.13</t>
  </si>
  <si>
    <t>VIA LUNIGIANA</t>
  </si>
  <si>
    <t xml:space="preserve">VIA PUGLIE </t>
  </si>
  <si>
    <t xml:space="preserve"> 5. 3</t>
  </si>
  <si>
    <t xml:space="preserve">VIA CORNALIAS </t>
  </si>
  <si>
    <t xml:space="preserve"> 6. 1</t>
  </si>
  <si>
    <t xml:space="preserve">VIA IS MIRRIONIS </t>
  </si>
  <si>
    <t xml:space="preserve"> 6. 2</t>
  </si>
  <si>
    <t>VIA PARRAGUEZ</t>
  </si>
  <si>
    <t xml:space="preserve"> 6. 3</t>
  </si>
  <si>
    <t xml:space="preserve">VIA MONSIGNOR  PIOVELLA  </t>
  </si>
  <si>
    <t xml:space="preserve"> 6. 4</t>
  </si>
  <si>
    <t>VIA BOCCACCIO</t>
  </si>
  <si>
    <t>VIA VIENNA</t>
  </si>
  <si>
    <t>N.F</t>
  </si>
  <si>
    <t>VIALE MARCONI</t>
  </si>
  <si>
    <t xml:space="preserve"> 7. 6</t>
  </si>
  <si>
    <t>VIA TORRICELLI</t>
  </si>
  <si>
    <t xml:space="preserve">VIA CUGIA </t>
  </si>
  <si>
    <t>VIA CARBONI BOI</t>
  </si>
  <si>
    <t xml:space="preserve"> 8. 5</t>
  </si>
  <si>
    <t xml:space="preserve"> 8. 6</t>
  </si>
  <si>
    <t>VIA DELL'ABBAZIA</t>
  </si>
  <si>
    <t xml:space="preserve"> 8. 7</t>
  </si>
  <si>
    <t>VIA LEO</t>
  </si>
  <si>
    <t xml:space="preserve">VIALE S.ELIA </t>
  </si>
  <si>
    <t>CHIESA SANT'ELIA</t>
  </si>
  <si>
    <t>VIALE CALAMOSCA</t>
  </si>
  <si>
    <t xml:space="preserve">VIALE S.BARTOLOMEO </t>
  </si>
  <si>
    <t xml:space="preserve">VIALE POETTO </t>
  </si>
  <si>
    <t xml:space="preserve">VIA TRAMONTANA </t>
  </si>
  <si>
    <t xml:space="preserve"> 9. 7</t>
  </si>
  <si>
    <t xml:space="preserve">VIA BOREA  </t>
  </si>
  <si>
    <t xml:space="preserve"> 9. 8</t>
  </si>
  <si>
    <t xml:space="preserve">VIA DEL SOLE </t>
  </si>
  <si>
    <t xml:space="preserve"> 9. 9</t>
  </si>
  <si>
    <t xml:space="preserve">VIA PROCIDA </t>
  </si>
  <si>
    <t xml:space="preserve"> 9.10</t>
  </si>
  <si>
    <t xml:space="preserve">VIALE LUNGO SALINE </t>
  </si>
  <si>
    <t xml:space="preserve"> 9.11</t>
  </si>
  <si>
    <t>LUNGOMARE POETTO</t>
  </si>
  <si>
    <t xml:space="preserve"> 9.12</t>
  </si>
  <si>
    <t xml:space="preserve">VIA ISCHIA </t>
  </si>
  <si>
    <t xml:space="preserve"> 9.13</t>
  </si>
  <si>
    <t xml:space="preserve"> 9.14</t>
  </si>
  <si>
    <t>VIA ISOLA PIANA</t>
  </si>
  <si>
    <t xml:space="preserve"> 9.15</t>
  </si>
  <si>
    <t>VIA SAMUELE UTZERI</t>
  </si>
  <si>
    <t xml:space="preserve"> 9.16</t>
  </si>
  <si>
    <t>VIA DEI NAVIGATORI</t>
  </si>
  <si>
    <t xml:space="preserve"> 9.17</t>
  </si>
  <si>
    <t>VIA SAMUELE UTZERI - PARCHEGGIO</t>
  </si>
  <si>
    <t xml:space="preserve"> 9.18</t>
  </si>
  <si>
    <t>VIALE SANT'ELIA</t>
  </si>
  <si>
    <t xml:space="preserve"> 9.19</t>
  </si>
  <si>
    <t>RENATO PRUNAS</t>
  </si>
  <si>
    <t xml:space="preserve"> 9.20</t>
  </si>
  <si>
    <t>FRANCESCO ALZIATOR</t>
  </si>
  <si>
    <t xml:space="preserve"> 9.21</t>
  </si>
  <si>
    <t>VIA FRANCESCO LODDO CANEPA</t>
  </si>
  <si>
    <t xml:space="preserve"> 9.22</t>
  </si>
  <si>
    <t>VIALE SAN BARTOLOMEO</t>
  </si>
  <si>
    <t xml:space="preserve">VIALE COLOMBO  </t>
  </si>
  <si>
    <t xml:space="preserve"> CALATA TRINITARI</t>
  </si>
  <si>
    <t xml:space="preserve">VIALE ARMANDO DIAZ </t>
  </si>
  <si>
    <t xml:space="preserve">VIALE REGINA MARGHERITA </t>
  </si>
  <si>
    <t xml:space="preserve">VIALE CIMITERO </t>
  </si>
  <si>
    <t>VIA DANTE</t>
  </si>
  <si>
    <t xml:space="preserve">VIA MILANO </t>
  </si>
  <si>
    <t xml:space="preserve">VIA FORLANINI </t>
  </si>
  <si>
    <t>VIA AMSICORA</t>
  </si>
  <si>
    <t xml:space="preserve">VIA ITALIA </t>
  </si>
  <si>
    <t xml:space="preserve"> </t>
  </si>
  <si>
    <t>TOTALE FILARI</t>
  </si>
  <si>
    <t>I</t>
  </si>
  <si>
    <t>VIA UNIVERSITA'</t>
  </si>
  <si>
    <t xml:space="preserve">VIALE BUON CAMMINO </t>
  </si>
  <si>
    <t>S. GILLA</t>
  </si>
  <si>
    <t>VIA S. GILLA</t>
  </si>
  <si>
    <t>VIA TUVUMANNU</t>
  </si>
  <si>
    <t>REV.I</t>
  </si>
  <si>
    <t>VIA DEI PUNICI</t>
  </si>
  <si>
    <t>VIA S. GIOVANNI BOSCO</t>
  </si>
  <si>
    <t xml:space="preserve"> 2.14</t>
  </si>
  <si>
    <t>SS 554</t>
  </si>
  <si>
    <t xml:space="preserve"> 2.15</t>
  </si>
  <si>
    <t>NUOVO RACCORDO</t>
  </si>
  <si>
    <t>N.I</t>
  </si>
  <si>
    <t xml:space="preserve"> 2.16</t>
  </si>
  <si>
    <t>LUNGOMARE SALINE</t>
  </si>
  <si>
    <t xml:space="preserve"> 2.17</t>
  </si>
  <si>
    <t>VIA S.SATURNINO</t>
  </si>
  <si>
    <t>VIA PICENO</t>
  </si>
  <si>
    <t xml:space="preserve"> 3. 4</t>
  </si>
  <si>
    <t>VIA BASILICATA</t>
  </si>
  <si>
    <t xml:space="preserve"> 3. 5</t>
  </si>
  <si>
    <t xml:space="preserve"> 3. 6</t>
  </si>
  <si>
    <t>VIA TRENTINO</t>
  </si>
  <si>
    <t xml:space="preserve"> 3. 7</t>
  </si>
  <si>
    <t xml:space="preserve"> 3. 8</t>
  </si>
  <si>
    <t xml:space="preserve">VIA VALENZANI </t>
  </si>
  <si>
    <t>VIA CINO DA PISTOIA</t>
  </si>
  <si>
    <t>VIA CAO S.MARCO</t>
  </si>
  <si>
    <t xml:space="preserve">VIALE MONASTIR </t>
  </si>
  <si>
    <t>VIA VAL D'ELSA</t>
  </si>
  <si>
    <t xml:space="preserve"> 5. 4</t>
  </si>
  <si>
    <t xml:space="preserve"> 5. 5</t>
  </si>
  <si>
    <t xml:space="preserve"> 5. 6</t>
  </si>
  <si>
    <t>CIMITERO S. MICHELE</t>
  </si>
  <si>
    <t xml:space="preserve"> 5. 7</t>
  </si>
  <si>
    <t xml:space="preserve">PIAZZA DEI CASTELLANI </t>
  </si>
  <si>
    <t xml:space="preserve"> 5. 8</t>
  </si>
  <si>
    <t xml:space="preserve"> 5. 9</t>
  </si>
  <si>
    <t xml:space="preserve"> 5.10</t>
  </si>
  <si>
    <t>VIA VERONESE</t>
  </si>
  <si>
    <t xml:space="preserve"> 5.11</t>
  </si>
  <si>
    <t>VIA IL GHIRLANDAIO</t>
  </si>
  <si>
    <t xml:space="preserve"> 5.12</t>
  </si>
  <si>
    <t xml:space="preserve"> 5.13</t>
  </si>
  <si>
    <t xml:space="preserve"> 5.14</t>
  </si>
  <si>
    <t xml:space="preserve"> 5.15</t>
  </si>
  <si>
    <t xml:space="preserve"> 5.16</t>
  </si>
  <si>
    <t xml:space="preserve">VIA BOTTICELLI </t>
  </si>
  <si>
    <t xml:space="preserve"> 5.17</t>
  </si>
  <si>
    <t xml:space="preserve"> 5.18</t>
  </si>
  <si>
    <t xml:space="preserve"> 5.19</t>
  </si>
  <si>
    <t xml:space="preserve"> 5.20</t>
  </si>
  <si>
    <t xml:space="preserve"> 5.21</t>
  </si>
  <si>
    <t xml:space="preserve"> 5.22</t>
  </si>
  <si>
    <t xml:space="preserve"> 5.23</t>
  </si>
  <si>
    <t xml:space="preserve"> 5.24</t>
  </si>
  <si>
    <t xml:space="preserve"> 5.25</t>
  </si>
  <si>
    <t xml:space="preserve">VIA SINI </t>
  </si>
  <si>
    <t xml:space="preserve"> 5.26</t>
  </si>
  <si>
    <t xml:space="preserve"> 5.27</t>
  </si>
  <si>
    <t xml:space="preserve"> 5.28</t>
  </si>
  <si>
    <t xml:space="preserve"> 5.29</t>
  </si>
  <si>
    <t>VIA BINAGHI</t>
  </si>
  <si>
    <t xml:space="preserve"> 5.30</t>
  </si>
  <si>
    <t>VIA SETZU</t>
  </si>
  <si>
    <t xml:space="preserve"> 5.31</t>
  </si>
  <si>
    <t xml:space="preserve"> 5.32</t>
  </si>
  <si>
    <t xml:space="preserve"> 5.33</t>
  </si>
  <si>
    <t>VIA TINTORETTO</t>
  </si>
  <si>
    <t xml:space="preserve"> 5.34</t>
  </si>
  <si>
    <t xml:space="preserve"> 5.35</t>
  </si>
  <si>
    <t>VIA SARRUBUS</t>
  </si>
  <si>
    <t xml:space="preserve"> 5.36</t>
  </si>
  <si>
    <t xml:space="preserve"> 5.37</t>
  </si>
  <si>
    <t>VIA CAMPEDA</t>
  </si>
  <si>
    <t xml:space="preserve"> 5.38</t>
  </si>
  <si>
    <t>PARCO DELLE CAVE</t>
  </si>
  <si>
    <t xml:space="preserve"> 5.39</t>
  </si>
  <si>
    <t>SU STANGIONI</t>
  </si>
  <si>
    <t xml:space="preserve"> 5.40</t>
  </si>
  <si>
    <t>PIANA DI SAN LORENZO</t>
  </si>
  <si>
    <t>PIAZZA VALSASSINA</t>
  </si>
  <si>
    <t>VIA VAL VENOSTA</t>
  </si>
  <si>
    <t>VIA CINQUINI</t>
  </si>
  <si>
    <t xml:space="preserve"> 6. 5</t>
  </si>
  <si>
    <t xml:space="preserve"> 6. 6</t>
  </si>
  <si>
    <t>VIA BACU ABIS</t>
  </si>
  <si>
    <t xml:space="preserve"> 6. 7</t>
  </si>
  <si>
    <t xml:space="preserve">VIA GUZZONI </t>
  </si>
  <si>
    <t xml:space="preserve"> 6. 8</t>
  </si>
  <si>
    <t>VIA CASTALDI</t>
  </si>
  <si>
    <t xml:space="preserve"> 6. 9</t>
  </si>
  <si>
    <t>VIA KOCH</t>
  </si>
  <si>
    <t xml:space="preserve"> 6.10</t>
  </si>
  <si>
    <t xml:space="preserve"> 6.11</t>
  </si>
  <si>
    <t xml:space="preserve"> 6.12</t>
  </si>
  <si>
    <t xml:space="preserve"> 6.13</t>
  </si>
  <si>
    <t>VIA MONSIGNOR PIOVELLA</t>
  </si>
  <si>
    <t xml:space="preserve"> 6.14</t>
  </si>
  <si>
    <t xml:space="preserve"> 6.15</t>
  </si>
  <si>
    <t>VIA DONORATICO</t>
  </si>
  <si>
    <t xml:space="preserve">VIA CAPULA </t>
  </si>
  <si>
    <t>VIA DEI CARROZ</t>
  </si>
  <si>
    <t>VIA BIASI</t>
  </si>
  <si>
    <t xml:space="preserve">VIA SALVATOR ROSA </t>
  </si>
  <si>
    <t xml:space="preserve"> 7. 7 </t>
  </si>
  <si>
    <t>VIA MATES</t>
  </si>
  <si>
    <t xml:space="preserve"> 7. 8</t>
  </si>
  <si>
    <t>ASSE MEDIANO</t>
  </si>
  <si>
    <t xml:space="preserve"> 7. 9</t>
  </si>
  <si>
    <t>VIA DELL'OLEANDRO</t>
  </si>
  <si>
    <t xml:space="preserve"> 7.10</t>
  </si>
  <si>
    <t>VIA DELL'EDERA</t>
  </si>
  <si>
    <t xml:space="preserve"> 7.11</t>
  </si>
  <si>
    <t xml:space="preserve"> 7.12</t>
  </si>
  <si>
    <t>VIA VOLTA</t>
  </si>
  <si>
    <t xml:space="preserve"> 7.13</t>
  </si>
  <si>
    <t xml:space="preserve">VIA PARIGI  </t>
  </si>
  <si>
    <t xml:space="preserve"> 7.14</t>
  </si>
  <si>
    <t>VIA MACHIAVELLI</t>
  </si>
  <si>
    <t xml:space="preserve"> 7.15</t>
  </si>
  <si>
    <t xml:space="preserve"> 7.16</t>
  </si>
  <si>
    <t xml:space="preserve">VIA PARUTA </t>
  </si>
  <si>
    <t xml:space="preserve"> 7.17</t>
  </si>
  <si>
    <t>VIA PARUTA</t>
  </si>
  <si>
    <t xml:space="preserve"> 7.18</t>
  </si>
  <si>
    <t xml:space="preserve"> 7.19</t>
  </si>
  <si>
    <t>VIA CATTANEO</t>
  </si>
  <si>
    <t xml:space="preserve"> 7.20</t>
  </si>
  <si>
    <t xml:space="preserve"> 7.21</t>
  </si>
  <si>
    <t>VIA SARPI</t>
  </si>
  <si>
    <t xml:space="preserve"> 7.22</t>
  </si>
  <si>
    <t>VIA GENNERUXI</t>
  </si>
  <si>
    <t>VIA GIUDICE MARIANO VIA GIUDICE CHIANO</t>
  </si>
  <si>
    <t>VIA DEI VISCONTI VIA GIUDICE COSTANTINO</t>
  </si>
  <si>
    <t>VIA DEI DONORATICO</t>
  </si>
  <si>
    <t>VIA GIUDICE CHIANO VIA DEI CAPRAIA</t>
  </si>
  <si>
    <t>VIA SALVATOR ROSA VIA STAMPA</t>
  </si>
  <si>
    <t>VIA MOSCA VIA VIENNA</t>
  </si>
  <si>
    <t xml:space="preserve">VIA VIDAL </t>
  </si>
  <si>
    <t>VIA BERENGARIO</t>
  </si>
  <si>
    <t>VIA DEI VITTORINI</t>
  </si>
  <si>
    <t xml:space="preserve"> 8. 8</t>
  </si>
  <si>
    <t xml:space="preserve">VIA BERLINO </t>
  </si>
  <si>
    <t xml:space="preserve"> 8. 9</t>
  </si>
  <si>
    <t xml:space="preserve"> 8.10</t>
  </si>
  <si>
    <t xml:space="preserve"> 8.11</t>
  </si>
  <si>
    <t xml:space="preserve"> 8.12</t>
  </si>
  <si>
    <t xml:space="preserve">VIA COSTANTINOPOLI </t>
  </si>
  <si>
    <t xml:space="preserve"> 8.13</t>
  </si>
  <si>
    <t>TRAVERSA TELAVIV</t>
  </si>
  <si>
    <t xml:space="preserve"> 8.14</t>
  </si>
  <si>
    <t>VIA GALVANI</t>
  </si>
  <si>
    <t xml:space="preserve"> 8.15</t>
  </si>
  <si>
    <t xml:space="preserve"> 8.16</t>
  </si>
  <si>
    <t>VIA BERNA</t>
  </si>
  <si>
    <t xml:space="preserve"> 8.17</t>
  </si>
  <si>
    <t>VIALE S. ELIA</t>
  </si>
  <si>
    <t>VIA VESPUCCI</t>
  </si>
  <si>
    <t>VIA LIBECCIO</t>
  </si>
  <si>
    <t xml:space="preserve">VIA S'ARRULLONI </t>
  </si>
  <si>
    <t>VIA PROCIDA</t>
  </si>
  <si>
    <t xml:space="preserve"> 9.23</t>
  </si>
  <si>
    <t>VIA AUSONIA</t>
  </si>
  <si>
    <t xml:space="preserve"> 9.24</t>
  </si>
  <si>
    <t>VIALE LUNGO SALINE</t>
  </si>
  <si>
    <t xml:space="preserve"> 9.25</t>
  </si>
  <si>
    <t xml:space="preserve">VIA RIMINI </t>
  </si>
  <si>
    <t>VIA DEL FALCONI</t>
  </si>
  <si>
    <t>VIA MILANO - VIA GROSSETO</t>
  </si>
  <si>
    <t>VIA CORSICA</t>
  </si>
  <si>
    <t>VIA MILANO</t>
  </si>
  <si>
    <t>VIA RAVENNA</t>
  </si>
  <si>
    <t>VIA CABONI - VIA RAVENNA</t>
  </si>
  <si>
    <t>VIA FREUD - VIA SA PERDA BIANCA (CIRCOLO BOCCIOFILO)</t>
  </si>
  <si>
    <t>10.18</t>
  </si>
  <si>
    <t>VIA ASTI</t>
  </si>
  <si>
    <t>10.19</t>
  </si>
  <si>
    <t>VIA MILANO - VIA TARANTO</t>
  </si>
  <si>
    <t>10.20</t>
  </si>
  <si>
    <t>VIA STAMIRA</t>
  </si>
  <si>
    <t>CIRCONVALLAZIONE PIRRI</t>
  </si>
  <si>
    <t>VIA BACONE</t>
  </si>
  <si>
    <t>VIA SU PLANU</t>
  </si>
  <si>
    <t>PIAZZA ARISTOTELE</t>
  </si>
  <si>
    <t>VIA ENRICO TOTI</t>
  </si>
  <si>
    <t xml:space="preserve">VIA LENTISCO </t>
  </si>
  <si>
    <t xml:space="preserve">VIA DUCA DI GENOVA </t>
  </si>
  <si>
    <t xml:space="preserve">VIA FOSSE ARDEATINE </t>
  </si>
  <si>
    <t xml:space="preserve">VIA VESALIO </t>
  </si>
  <si>
    <t>VIA PASCAL</t>
  </si>
  <si>
    <t>VIA AVICENNA</t>
  </si>
  <si>
    <t>VIA KEPLERO</t>
  </si>
  <si>
    <t>VIA TELESIO</t>
  </si>
  <si>
    <t>VIA MENTAN</t>
  </si>
  <si>
    <t>VIA N. BIXIO</t>
  </si>
  <si>
    <t>11.23</t>
  </si>
  <si>
    <t>11.24</t>
  </si>
  <si>
    <t>11.25</t>
  </si>
  <si>
    <t>VIA SCHIAFFINO</t>
  </si>
  <si>
    <t>11.26</t>
  </si>
  <si>
    <t>VIA POERIO</t>
  </si>
  <si>
    <t>11.27</t>
  </si>
  <si>
    <t>VIA EROI D'ITALIA</t>
  </si>
  <si>
    <t>11.28</t>
  </si>
  <si>
    <t>11.29</t>
  </si>
  <si>
    <t>11.30</t>
  </si>
  <si>
    <t>11.31</t>
  </si>
  <si>
    <t>VIA DELLE COCCINELLE</t>
  </si>
  <si>
    <t>11.32</t>
  </si>
  <si>
    <t>VIA BELLAVISTA</t>
  </si>
  <si>
    <t>11.33</t>
  </si>
  <si>
    <t>11.34</t>
  </si>
  <si>
    <t>VIA ITALIA - FIANCO EX VETRERIA DI PIRRI</t>
  </si>
  <si>
    <t>11.35</t>
  </si>
  <si>
    <t>VIA ITALIA - TRA FERROVIA ED EX VETRERIA DI PIRRI</t>
  </si>
  <si>
    <t>11.36</t>
  </si>
  <si>
    <t>11.37</t>
  </si>
  <si>
    <t>11.38</t>
  </si>
  <si>
    <t>11.39</t>
  </si>
  <si>
    <t>RIV  PARCHEGGIO HOTEL VIA STAMIRA</t>
  </si>
  <si>
    <t>12.1</t>
  </si>
  <si>
    <t>ISTITUTO UNIVERSITARIO DI ZOOLOGIA</t>
  </si>
  <si>
    <t>12.2</t>
  </si>
  <si>
    <t>CANALE DI TERRAMAINI</t>
  </si>
  <si>
    <t>12.3</t>
  </si>
  <si>
    <t>CANALE SAN BARTOLOMEO</t>
  </si>
  <si>
    <t>12.4</t>
  </si>
  <si>
    <t>STADIO SANT'ELIA</t>
  </si>
  <si>
    <t>12.5</t>
  </si>
  <si>
    <t>CIRCONVALLAZIONE SUD</t>
  </si>
  <si>
    <t>12.6</t>
  </si>
  <si>
    <t>12.7</t>
  </si>
  <si>
    <t>12.8</t>
  </si>
  <si>
    <t>12.9</t>
  </si>
  <si>
    <t>12.10</t>
  </si>
  <si>
    <t>12.11</t>
  </si>
  <si>
    <t>12.12</t>
  </si>
  <si>
    <t>VIGILI DEL FUOCO</t>
  </si>
  <si>
    <t>12.13</t>
  </si>
  <si>
    <t>12.14</t>
  </si>
  <si>
    <t>12.15</t>
  </si>
  <si>
    <t>MERCATO ITTICO</t>
  </si>
  <si>
    <t>12.16</t>
  </si>
  <si>
    <t>VIA BRENTA</t>
  </si>
  <si>
    <t>12.17</t>
  </si>
  <si>
    <t>VIA DE BOSIS</t>
  </si>
  <si>
    <t>12.18</t>
  </si>
  <si>
    <t>12.19</t>
  </si>
  <si>
    <t>CIRCONVALLAZIONE DI PIRRI</t>
  </si>
  <si>
    <t>12.20</t>
  </si>
  <si>
    <t>SVINCOLO VIA SAN PAOLO</t>
  </si>
  <si>
    <t>Tipologia</t>
  </si>
  <si>
    <t>Parco urbano</t>
  </si>
  <si>
    <t>PU</t>
  </si>
  <si>
    <t>Giardino pubblico</t>
  </si>
  <si>
    <t>Giardino di quartiere</t>
  </si>
  <si>
    <t>Sosta Alberata</t>
  </si>
  <si>
    <t>Verde residenziale</t>
  </si>
  <si>
    <t>Verde Stradale</t>
  </si>
  <si>
    <t>Verde di Servizio</t>
  </si>
  <si>
    <t>Verde Speciale</t>
  </si>
  <si>
    <t>Filari</t>
  </si>
  <si>
    <t>Incolti</t>
  </si>
  <si>
    <t>VIA DEI GHERARDESCHI, VIA DEL RISORGIMENTO, VIA CRIMEA</t>
  </si>
  <si>
    <t>TOTALE VERDE SPECIALE</t>
  </si>
  <si>
    <t>Circoscrizione 1</t>
  </si>
  <si>
    <t>Circoscrizione 2</t>
  </si>
  <si>
    <t>Circoscrizione 3</t>
  </si>
  <si>
    <t>Circoscrizione 4</t>
  </si>
  <si>
    <t>Circoscrizione 5</t>
  </si>
  <si>
    <t>1</t>
  </si>
  <si>
    <t>2</t>
  </si>
  <si>
    <t>3</t>
  </si>
  <si>
    <t>4</t>
  </si>
  <si>
    <t xml:space="preserve"> 5.41</t>
  </si>
  <si>
    <t>VIA CARAVAGGIO</t>
  </si>
  <si>
    <t>5</t>
  </si>
  <si>
    <t>6</t>
  </si>
  <si>
    <t>CIMITERO DI PIRRI</t>
  </si>
  <si>
    <t>VIA CESARE PINTUS (EX VIA NICOLAU)</t>
  </si>
  <si>
    <t xml:space="preserve"> 6.16</t>
  </si>
  <si>
    <t>ELMAS ARTIGIANATO ALTO (EX LOTTT. CAPPA MAZZELLA)</t>
  </si>
  <si>
    <t xml:space="preserve">ELMAS ARTIGIANATO </t>
  </si>
  <si>
    <t>Censimento
2006</t>
  </si>
  <si>
    <t>Censimento
2009</t>
  </si>
  <si>
    <r>
      <t>N.B.:</t>
    </r>
    <r>
      <rPr>
        <sz val="10"/>
        <rFont val="Arial"/>
        <family val="2"/>
      </rPr>
      <t xml:space="preserve"> Le alberature dei filari sono state calcolate 
in mq. per uno standard di 5 mq per albero </t>
    </r>
  </si>
  <si>
    <t>TIPOLOGIA</t>
  </si>
  <si>
    <t>Tutte le misure sono espresse in MQ</t>
  </si>
  <si>
    <t>TOTALI PARZIALI</t>
  </si>
  <si>
    <t>TOTALE VERDE ORNAMENTALE</t>
  </si>
  <si>
    <t>CIRC
O.A.</t>
  </si>
  <si>
    <t>CIRC O.A.: Ordinamento attuele delle circoscrizioni</t>
  </si>
  <si>
    <t>CIRC O.A.: Ordinamento attuale delle circoscrizioni</t>
  </si>
  <si>
    <t>7.23</t>
  </si>
  <si>
    <t>7.24</t>
  </si>
  <si>
    <t>7.25</t>
  </si>
  <si>
    <t>7.26</t>
  </si>
  <si>
    <t>7.27</t>
  </si>
  <si>
    <t>7.28</t>
  </si>
  <si>
    <t>11.40</t>
  </si>
  <si>
    <t>INCOLTO  FRONTE PARCO TERRAMAINI</t>
  </si>
  <si>
    <t>INCOLTO IN PROSSIMITA' DELLA PISCINA DI  TERRAMAINI</t>
  </si>
  <si>
    <t>VIA RIMINI - VIA CABONI</t>
  </si>
  <si>
    <t xml:space="preserve">VIA CABONI INTERNO </t>
  </si>
  <si>
    <t>VIA QUESADA</t>
  </si>
  <si>
    <t>REV.N.SA</t>
  </si>
  <si>
    <t>ROTONDA LOTTIZZAZIONE I FENICOTTERI</t>
  </si>
  <si>
    <t>LUNGO LINEA FERROVIARIA IN PROSSIMITA DE I "FENICOTTERI"</t>
  </si>
  <si>
    <t>CASA DI RIPOSO VITTORIO EMANUELE II TERRAMAINI</t>
  </si>
  <si>
    <t>Censimento
2010</t>
  </si>
  <si>
    <t>Verde Ornamentale</t>
  </si>
  <si>
    <t>Verde di Progetto</t>
  </si>
  <si>
    <t>Incolti senza verde di progetto</t>
  </si>
  <si>
    <t>Verde di progetto</t>
  </si>
  <si>
    <t>Censimento 
1996</t>
  </si>
  <si>
    <t>VP</t>
  </si>
  <si>
    <t>Parchi Urbani Comunali</t>
  </si>
  <si>
    <t>Verde Speciale Comunale</t>
  </si>
  <si>
    <t>Verde di Servizio Comunale</t>
  </si>
  <si>
    <t>Verde Comunale e Verde NON Comunale - DATI 2010</t>
  </si>
  <si>
    <r>
      <t xml:space="preserve">Parchi Urbani </t>
    </r>
    <r>
      <rPr>
        <u/>
        <sz val="10"/>
        <rFont val="Arial"/>
        <family val="2"/>
      </rPr>
      <t>NON</t>
    </r>
    <r>
      <rPr>
        <sz val="10"/>
        <rFont val="Arial"/>
      </rPr>
      <t xml:space="preserve"> Comunali (Monte Claro - Provincia)</t>
    </r>
  </si>
  <si>
    <r>
      <t xml:space="preserve">Verde Speciale </t>
    </r>
    <r>
      <rPr>
        <u/>
        <sz val="10"/>
        <rFont val="Arial"/>
        <family val="2"/>
      </rPr>
      <t>NON</t>
    </r>
    <r>
      <rPr>
        <sz val="10"/>
        <rFont val="Arial"/>
      </rPr>
      <t xml:space="preserve"> Comunale (Monte Urpinu, Sant'Elia/San Bartolomeo - Aree militari)</t>
    </r>
  </si>
  <si>
    <r>
      <t xml:space="preserve">Verde di Servizio </t>
    </r>
    <r>
      <rPr>
        <u/>
        <sz val="10"/>
        <rFont val="Arial"/>
        <family val="2"/>
      </rPr>
      <t>NON</t>
    </r>
    <r>
      <rPr>
        <sz val="10"/>
        <rFont val="Arial"/>
      </rPr>
      <t xml:space="preserve"> Comunale (Ospedale Binaghi - ASL/Università)</t>
    </r>
  </si>
  <si>
    <t xml:space="preserve">I </t>
  </si>
  <si>
    <t>PARCO URBANO PER CIRCOSCRIZIONI</t>
  </si>
  <si>
    <t>MONTE URPINU VIVAIO 
SERVIZIO VERDE PUBBLICO (EX CAVA COMUNALE)</t>
  </si>
  <si>
    <t>GIARDINO PUBBLICO PER CIRCOSCRIZIONI</t>
  </si>
  <si>
    <t>GIARDINO DI QUARTIERE PER CIRCOSCRIZIONI</t>
  </si>
  <si>
    <t>TOTALE</t>
  </si>
  <si>
    <t>Totale</t>
  </si>
  <si>
    <t>INCOLTI</t>
  </si>
  <si>
    <t>Municipalità di PIRRI</t>
  </si>
  <si>
    <t>mq</t>
  </si>
  <si>
    <t>INCOLTI PER CIRCOSCRIZIONI</t>
  </si>
  <si>
    <t>FILARI PER CIRCOSCRIZIONI</t>
  </si>
  <si>
    <t>VERDE SPECIALE PER CIRCOSCRIZIONI</t>
  </si>
  <si>
    <t>VERDE DI SERVIZIO PER CIRCOSCRIZIONI</t>
  </si>
  <si>
    <t>VERDE STRADALE PER CIRCOSCRIZIONI</t>
  </si>
  <si>
    <t>VERDE ORNAMENTALE PER CIRCOSCRIZIONI</t>
  </si>
  <si>
    <t>VERDE RESIDENZIALE PER CIRCOSCRIZIONI</t>
  </si>
  <si>
    <t>SOSTA ALBERATA PER CIRCOSCRIZIONI</t>
  </si>
  <si>
    <t>mq/abitante</t>
  </si>
  <si>
    <t>TIPOLOGIE DI VERDE
(Cagliari - 2010)</t>
  </si>
  <si>
    <t>SUPERFICIE 
(MQ)</t>
  </si>
  <si>
    <t>PU (Parchi Urbani)</t>
  </si>
  <si>
    <t>GP (Giardini Pubblici)</t>
  </si>
  <si>
    <t>GQ (Giardini di Quartiere)</t>
  </si>
  <si>
    <t>SA (Soste Alberate)</t>
  </si>
  <si>
    <t>RESIDENTI A CAGLIARI AL 1 GENNAIO 2009</t>
  </si>
  <si>
    <t>ABITANTI</t>
  </si>
  <si>
    <t>VERDE FRUIBILE A CAGLIARI NEL 2010 (MQ)</t>
  </si>
  <si>
    <t>VERDE FRUIBILE A CAGLIARI NEL 2010 (MQ/ABITANTE)</t>
  </si>
  <si>
    <t>MQ/AB</t>
  </si>
  <si>
    <t>NATI IN UN ANNO A CAGLIARI (1 GENNAIO 2008 31 DICEMBRE 2008)</t>
  </si>
  <si>
    <t>DECEDUTI IN UN ANNO A CAGLIARI (1 GENNAIO 2008 31 DICEMBRE 2008)</t>
  </si>
  <si>
    <t>SALDO</t>
  </si>
  <si>
    <t>FONTE: SERVIZI STATISTICI E DEMOGRAFICI DEL COMUNE DI CAGLIARI</t>
  </si>
  <si>
    <t>TASSO DI CRESCITA RESIDENTI IPOTIZZABILE IN DIECI ANNI</t>
  </si>
  <si>
    <t>SALDO ATTIVO DI NUOVI RESIDENTI</t>
  </si>
  <si>
    <t>NUOVI RESIDENTI AL 2020</t>
  </si>
  <si>
    <t>VERDE FRUIBILE STIMABILE AL 2020</t>
  </si>
  <si>
    <t>VERDE FRUIBILE A CAGLIARI NEL 2010</t>
  </si>
  <si>
    <t>PARCO DI  SU STANGIONI/SAN LORENZO</t>
  </si>
  <si>
    <t>VERDE FRUIBILE A CAGLIARI NEL 2020 (MQ)</t>
  </si>
  <si>
    <t>VERDE FRUIBILE A CAGLIARI NEL 2020 (MQ/ABITANTE)</t>
  </si>
  <si>
    <r>
      <t>Verde totalmente fruibile:</t>
    </r>
    <r>
      <rPr>
        <sz val="10"/>
        <color indexed="17"/>
        <rFont val="Arial"/>
        <family val="2"/>
      </rPr>
      <t xml:space="preserve"> parchi urbani, giardini pubblici, giardini di quartiere e soste alberate</t>
    </r>
  </si>
  <si>
    <t>CENSIMENTO DEL VERDE
ANDAMENTO STORICO 1996 - 2010</t>
  </si>
  <si>
    <r>
      <t>Soglia auspicabile minima di verde totalmente fruibile</t>
    </r>
    <r>
      <rPr>
        <sz val="12"/>
        <color indexed="17"/>
        <rFont val="Arial"/>
      </rPr>
      <t xml:space="preserve">
(Decr. Ass. Urb. Ras 2266 del 20 dicembre 1983)</t>
    </r>
  </si>
  <si>
    <t>Proiezione dell'incremento del verde urbano al 2020</t>
  </si>
  <si>
    <t>TIPOLOGIE DI VERDE</t>
  </si>
  <si>
    <t>SUPERFICIE (MQ)
Anno 1996</t>
  </si>
  <si>
    <t>SUPERFICIE (MQ)
Anno 2006</t>
  </si>
  <si>
    <t>SUPERFICIE (MQ)
Anno 2009</t>
  </si>
  <si>
    <t>SUPERFICIE (MQ)
Anno 2010</t>
  </si>
  <si>
    <t>Anno di riferimento</t>
  </si>
  <si>
    <t>MQ/ABITANTE</t>
  </si>
  <si>
    <t>Verde Fruibile (mq/abitante)</t>
  </si>
  <si>
    <t>Il Verde Fruibile</t>
  </si>
  <si>
    <t>Inferiore alla soglia auspicabile</t>
  </si>
  <si>
    <t>Superiore alla soglia auspicabile</t>
  </si>
  <si>
    <r>
      <t xml:space="preserve">Soglia auspicabile minima di verde totalmente fruibile 
</t>
    </r>
    <r>
      <rPr>
        <sz val="10"/>
        <color indexed="17"/>
        <rFont val="Arial"/>
        <family val="2"/>
      </rPr>
      <t>(Decr. Ass. Urb. Ras 2266 del 20 dicembre 1983)</t>
    </r>
  </si>
  <si>
    <r>
      <t>Verde totalmente fruibile:</t>
    </r>
    <r>
      <rPr>
        <sz val="10"/>
        <color indexed="17"/>
        <rFont val="Arial"/>
        <family val="2"/>
      </rPr>
      <t xml:space="preserve"> Parchi Urbani, Giardini Pubblici, Giardini di Quartiere e Soste Alberate</t>
    </r>
  </si>
  <si>
    <t>N. Abitanti</t>
  </si>
  <si>
    <t>2010 (2009)</t>
  </si>
  <si>
    <t>2009 (2008)</t>
  </si>
  <si>
    <t>(mq)</t>
  </si>
  <si>
    <t>sommano</t>
  </si>
  <si>
    <t>11.41</t>
  </si>
  <si>
    <t>VIA MONTECASSINO - LOTTIZZAZIONE AMBU E PIU'</t>
  </si>
  <si>
    <t xml:space="preserve"> 9.26</t>
  </si>
  <si>
    <t xml:space="preserve"> 9.27</t>
  </si>
  <si>
    <t>VIA DEL SOLE 1</t>
  </si>
  <si>
    <t>VIA DEL SOLE 2</t>
  </si>
  <si>
    <t>VIA FAVONIO 2</t>
  </si>
  <si>
    <t>VIA FAVONIO 1</t>
  </si>
  <si>
    <t xml:space="preserve"> 9.28</t>
  </si>
  <si>
    <t>SAN BARTOLOMEO</t>
  </si>
  <si>
    <t>TOTALE  INCOLTI</t>
  </si>
  <si>
    <t>5. 14</t>
  </si>
  <si>
    <t>11.42</t>
  </si>
  <si>
    <t>SVINCOLO A GOCCIA VIA SAN PAOLO FORESTAZIONE URBANA</t>
  </si>
  <si>
    <t>ok</t>
  </si>
  <si>
    <t>no</t>
  </si>
  <si>
    <t>MOLO SANT'AGOSTINO</t>
  </si>
  <si>
    <r>
      <t xml:space="preserve">VIALE REGINA ELENA </t>
    </r>
    <r>
      <rPr>
        <sz val="10"/>
        <color indexed="10"/>
        <rFont val="Arial"/>
        <family val="2"/>
      </rPr>
      <t>(PIAZZA MARGHINOTTI)</t>
    </r>
  </si>
  <si>
    <r>
      <t>ROTONDA LIPPI</t>
    </r>
    <r>
      <rPr>
        <sz val="10"/>
        <color indexed="10"/>
        <rFont val="Arial"/>
        <family val="2"/>
      </rPr>
      <t xml:space="preserve"> (tra va XX settembre e via Sonnino)</t>
    </r>
  </si>
  <si>
    <r>
      <t xml:space="preserve">VIA BIXIO </t>
    </r>
    <r>
      <rPr>
        <sz val="10"/>
        <color indexed="10"/>
        <rFont val="Arial"/>
        <family val="2"/>
      </rPr>
      <t>(via stefano turr)</t>
    </r>
  </si>
  <si>
    <t xml:space="preserve">LOTTIZZAZIONE MAGNOLIA - </t>
  </si>
  <si>
    <r>
      <t xml:space="preserve">VIA DARWIN </t>
    </r>
    <r>
      <rPr>
        <sz val="10"/>
        <color indexed="10"/>
        <rFont val="Arial"/>
        <family val="2"/>
      </rPr>
      <t>(Via Freud)</t>
    </r>
  </si>
  <si>
    <r>
      <t xml:space="preserve">VIA VULCANO </t>
    </r>
    <r>
      <rPr>
        <sz val="10"/>
        <color indexed="10"/>
        <rFont val="Arial"/>
        <family val="2"/>
      </rPr>
      <t>(Via Ausonia, chiesa)</t>
    </r>
  </si>
  <si>
    <t>VIA DESSY DELIPERI</t>
  </si>
  <si>
    <r>
      <t>VIA STROMBOLI</t>
    </r>
    <r>
      <rPr>
        <sz val="10"/>
        <color indexed="10"/>
        <rFont val="Arial"/>
        <family val="2"/>
      </rPr>
      <t xml:space="preserve"> (controllare se si tratta di via stromboli)</t>
    </r>
  </si>
  <si>
    <r>
      <t xml:space="preserve">VIA CABONI </t>
    </r>
    <r>
      <rPr>
        <sz val="10"/>
        <color indexed="10"/>
        <rFont val="Arial"/>
        <family val="2"/>
      </rPr>
      <t>( non è in via Ravenna?)</t>
    </r>
  </si>
  <si>
    <r>
      <t xml:space="preserve">VIA MADRID </t>
    </r>
    <r>
      <rPr>
        <sz val="10"/>
        <color indexed="10"/>
        <rFont val="Arial"/>
        <family val="2"/>
      </rPr>
      <t>( è via ferraris)</t>
    </r>
  </si>
  <si>
    <t>VIA SANFELICE</t>
  </si>
  <si>
    <t>corretto</t>
  </si>
  <si>
    <t>dicitura</t>
  </si>
  <si>
    <t>204</t>
  </si>
  <si>
    <t>45</t>
  </si>
  <si>
    <t>128</t>
  </si>
  <si>
    <t>15</t>
  </si>
  <si>
    <t>14</t>
  </si>
  <si>
    <t>55</t>
  </si>
  <si>
    <t>69</t>
  </si>
  <si>
    <t>183</t>
  </si>
  <si>
    <t>11</t>
  </si>
  <si>
    <t>25</t>
  </si>
  <si>
    <t>19</t>
  </si>
  <si>
    <t>23</t>
  </si>
  <si>
    <t>70</t>
  </si>
  <si>
    <t>12</t>
  </si>
  <si>
    <t>71</t>
  </si>
  <si>
    <t>40</t>
  </si>
  <si>
    <t>52</t>
  </si>
  <si>
    <t>34</t>
  </si>
  <si>
    <t>7</t>
  </si>
  <si>
    <t>80</t>
  </si>
  <si>
    <t>28</t>
  </si>
  <si>
    <t>13</t>
  </si>
  <si>
    <t>246</t>
  </si>
  <si>
    <t>16</t>
  </si>
  <si>
    <t>29</t>
  </si>
  <si>
    <t>27</t>
  </si>
  <si>
    <t>22</t>
  </si>
  <si>
    <t>18</t>
  </si>
  <si>
    <t>86</t>
  </si>
  <si>
    <t>89</t>
  </si>
  <si>
    <t>65</t>
  </si>
  <si>
    <t>39</t>
  </si>
  <si>
    <t>96</t>
  </si>
  <si>
    <t>124</t>
  </si>
  <si>
    <t>170</t>
  </si>
  <si>
    <t>104</t>
  </si>
  <si>
    <t>53</t>
  </si>
  <si>
    <t>60</t>
  </si>
  <si>
    <t>686</t>
  </si>
  <si>
    <t>36</t>
  </si>
  <si>
    <t>30</t>
  </si>
  <si>
    <t>33</t>
  </si>
  <si>
    <t>20</t>
  </si>
  <si>
    <t>35</t>
  </si>
  <si>
    <t>17</t>
  </si>
  <si>
    <t>79</t>
  </si>
  <si>
    <t>198</t>
  </si>
  <si>
    <t>87</t>
  </si>
  <si>
    <t>48</t>
  </si>
  <si>
    <t>92</t>
  </si>
  <si>
    <t>-</t>
  </si>
  <si>
    <t>aggiunto</t>
  </si>
  <si>
    <t>VIA FLEMING (bocciodromo)</t>
  </si>
  <si>
    <t>N.VR</t>
  </si>
  <si>
    <t>tolto</t>
  </si>
  <si>
    <t>2.13</t>
  </si>
  <si>
    <t>VIA MONTE ACUTO</t>
  </si>
  <si>
    <t>2. 14</t>
  </si>
  <si>
    <t>aggiunto aree</t>
  </si>
  <si>
    <t>3. 9</t>
  </si>
  <si>
    <t>VIA SINI</t>
  </si>
  <si>
    <t>aggiunta</t>
  </si>
  <si>
    <t xml:space="preserve">SS.554 </t>
  </si>
  <si>
    <t>VIA SARRABUS</t>
  </si>
  <si>
    <t>6. 10</t>
  </si>
  <si>
    <t>ROTATORIA VIA CINQUINI</t>
  </si>
  <si>
    <t xml:space="preserve"> 6.17</t>
  </si>
  <si>
    <t>1. 10</t>
  </si>
  <si>
    <t>1. 11</t>
  </si>
  <si>
    <t>1. 12</t>
  </si>
  <si>
    <t>1. 13</t>
  </si>
  <si>
    <t>1. 14</t>
  </si>
  <si>
    <t>1. 15</t>
  </si>
  <si>
    <t>1. 16</t>
  </si>
  <si>
    <t>1. 17</t>
  </si>
  <si>
    <t>6. 11</t>
  </si>
  <si>
    <t>6. 12</t>
  </si>
  <si>
    <t>7. 10</t>
  </si>
  <si>
    <t>7. 11</t>
  </si>
  <si>
    <t>7. 12</t>
  </si>
  <si>
    <t>7. 13</t>
  </si>
  <si>
    <t>7. 14</t>
  </si>
  <si>
    <t>7. 15</t>
  </si>
  <si>
    <t>VIA CHIABRIERA</t>
  </si>
  <si>
    <t>VIA SAN SALVATORE</t>
  </si>
  <si>
    <t>VIA MERCALLI</t>
  </si>
  <si>
    <t>9.22</t>
  </si>
  <si>
    <t xml:space="preserve">VIA GENOVA </t>
  </si>
  <si>
    <t>7.29</t>
  </si>
  <si>
    <t>N.GP</t>
  </si>
  <si>
    <t>2. 15</t>
  </si>
  <si>
    <t>8. 18</t>
  </si>
  <si>
    <t>8. 10</t>
  </si>
  <si>
    <t>8. 11</t>
  </si>
  <si>
    <t>8. 12</t>
  </si>
  <si>
    <t>8. 13</t>
  </si>
  <si>
    <t>8. 14</t>
  </si>
  <si>
    <t>8. 15</t>
  </si>
  <si>
    <t>8. 16</t>
  </si>
  <si>
    <t>8. 17</t>
  </si>
  <si>
    <t>VIA BERLINO</t>
  </si>
  <si>
    <t xml:space="preserve"> 9.29</t>
  </si>
  <si>
    <t>VIA AMERIGO VESPUCCI</t>
  </si>
  <si>
    <t>9.23</t>
  </si>
  <si>
    <t>10.21</t>
  </si>
  <si>
    <t>11.43</t>
  </si>
  <si>
    <t>9.24</t>
  </si>
  <si>
    <t>cambiato</t>
  </si>
  <si>
    <t>VIA CAMPO SCIPIONE</t>
  </si>
  <si>
    <t>VIA SPANO</t>
  </si>
  <si>
    <t>spostato</t>
  </si>
  <si>
    <t>5. 15</t>
  </si>
  <si>
    <t>VIA MONTENERO</t>
  </si>
  <si>
    <t>VIA SANTA MARIA GORETTI</t>
  </si>
  <si>
    <t>11. 11</t>
  </si>
  <si>
    <t>VIA DEL TRICOLORE</t>
  </si>
  <si>
    <t>9.25</t>
  </si>
  <si>
    <t>5. 16</t>
  </si>
  <si>
    <t>11.44</t>
  </si>
  <si>
    <t>VIA SANNA</t>
  </si>
  <si>
    <t>VIA NICOLODI</t>
  </si>
  <si>
    <t>PIAZZA SAN MICHELE</t>
  </si>
  <si>
    <t>5. 17</t>
  </si>
  <si>
    <t>VIA LONDRA</t>
  </si>
  <si>
    <t>7. 16</t>
  </si>
  <si>
    <t>VIA PACIOLI</t>
  </si>
  <si>
    <t>corr nome</t>
  </si>
  <si>
    <t>10.22</t>
  </si>
  <si>
    <t>nn c'era</t>
  </si>
  <si>
    <t>10. 16</t>
  </si>
  <si>
    <t>VIA DEL RISORGIMENTO</t>
  </si>
  <si>
    <t>11. 12</t>
  </si>
  <si>
    <t>11.45</t>
  </si>
  <si>
    <t>11.46</t>
  </si>
  <si>
    <t>PIAZZA SAVOIA</t>
  </si>
  <si>
    <t>VIA BACCAREDDA</t>
  </si>
  <si>
    <t>10. 17</t>
  </si>
  <si>
    <t>VIA PESSAGNO</t>
  </si>
  <si>
    <t>10. 18</t>
  </si>
  <si>
    <t>0</t>
  </si>
  <si>
    <t>spost retino</t>
  </si>
  <si>
    <t>44</t>
  </si>
  <si>
    <t>VIA DEL SEMINARIO</t>
  </si>
  <si>
    <t>VIA QUIRRA - VIA BUGGERRU</t>
  </si>
  <si>
    <t>VIA SERRA</t>
  </si>
  <si>
    <t>54</t>
  </si>
  <si>
    <t>contati</t>
  </si>
  <si>
    <t>90</t>
  </si>
  <si>
    <t>TRAV. VIA MILANO</t>
  </si>
  <si>
    <t>50</t>
  </si>
  <si>
    <r>
      <t xml:space="preserve">VIALE LA PLAIA </t>
    </r>
    <r>
      <rPr>
        <sz val="10"/>
        <color indexed="10"/>
        <rFont val="Arial"/>
        <family val="2"/>
      </rPr>
      <t>(da riperimetrare meglio)</t>
    </r>
  </si>
  <si>
    <t>11.47</t>
  </si>
  <si>
    <t xml:space="preserve"> 9.30</t>
  </si>
  <si>
    <t>7.30</t>
  </si>
  <si>
    <t>VIALE BUON CAMMINO (ORTO DEI CAPPUCCINI)</t>
  </si>
  <si>
    <t>VIALE BUOCAMMINO</t>
  </si>
  <si>
    <t>VIA PAOLO DI DORIA</t>
  </si>
  <si>
    <t>10.23</t>
  </si>
  <si>
    <t>VIA SIBIGLIA</t>
  </si>
  <si>
    <t>150*5</t>
  </si>
  <si>
    <t>259*5</t>
  </si>
  <si>
    <t>sono filari</t>
  </si>
  <si>
    <t>parking</t>
  </si>
  <si>
    <t>40*5</t>
  </si>
  <si>
    <t>60*5</t>
  </si>
  <si>
    <t>1. 18</t>
  </si>
  <si>
    <t>Municipalità Pirri</t>
  </si>
  <si>
    <t>ho levato viale F1.1,SA 1.1 e 1.2, VO 1.1perché non sono CS</t>
  </si>
  <si>
    <t>Dato di partenza</t>
  </si>
  <si>
    <t>Da sotrarre</t>
  </si>
  <si>
    <t>SA 1.1</t>
  </si>
  <si>
    <t>SA 1.2</t>
  </si>
  <si>
    <t>VO 1.1</t>
  </si>
  <si>
    <t>Molo Sant'Agostino</t>
  </si>
  <si>
    <t>Via Roma</t>
  </si>
  <si>
    <t>Piazza Matteotti</t>
  </si>
  <si>
    <t xml:space="preserve">F1.1 </t>
  </si>
  <si>
    <t>Viale Trieste</t>
  </si>
  <si>
    <t>Tutti</t>
  </si>
  <si>
    <t>Totale Filari senza Viale Trieste</t>
  </si>
  <si>
    <t>Pirri</t>
  </si>
  <si>
    <t>I.33</t>
  </si>
  <si>
    <t>I.27</t>
  </si>
  <si>
    <t>I.36</t>
  </si>
  <si>
    <t>SA.2</t>
  </si>
  <si>
    <t>SA.3</t>
  </si>
  <si>
    <t>VO.1</t>
  </si>
  <si>
    <t>S.12</t>
  </si>
  <si>
    <t>perché?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</si>
</sst>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_-;\-* #,##0_-;_-* &quot;-&quot;??_-;_-@_-"/>
  </numFmts>
  <fonts count="31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name val="Times New Roman"/>
      <family val="1"/>
    </font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8"/>
      <color indexed="10"/>
      <name val="Times New Roman"/>
      <family val="1"/>
    </font>
    <font>
      <u/>
      <sz val="10"/>
      <name val="Arial"/>
      <family val="2"/>
    </font>
    <font>
      <sz val="12"/>
      <color indexed="17"/>
      <name val="Arial"/>
    </font>
    <font>
      <sz val="12"/>
      <name val="Arial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10"/>
      <color indexed="10"/>
      <name val="Arial"/>
      <family val="2"/>
    </font>
    <font>
      <b/>
      <sz val="12"/>
      <color indexed="17"/>
      <name val="Arial"/>
      <family val="2"/>
    </font>
    <font>
      <sz val="10"/>
      <color indexed="58"/>
      <name val="Arial"/>
    </font>
    <font>
      <b/>
      <sz val="10"/>
      <color indexed="58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8"/>
      <color indexed="10"/>
      <name val="Arial"/>
      <family val="2"/>
    </font>
    <font>
      <sz val="10"/>
      <color indexed="8"/>
      <name val="Arial"/>
      <family val="2"/>
    </font>
    <font>
      <sz val="10"/>
      <name val="Century Gothic"/>
      <family val="2"/>
    </font>
    <font>
      <b/>
      <sz val="14"/>
      <color indexed="1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</fills>
  <borders count="7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Protection="0"/>
    <xf numFmtId="41" fontId="1" fillId="0" borderId="0" applyFont="0" applyFill="0" applyBorder="0" applyProtection="0"/>
    <xf numFmtId="41" fontId="1" fillId="0" borderId="0" applyFont="0" applyFill="0" applyBorder="0" applyProtection="0"/>
    <xf numFmtId="41" fontId="1" fillId="0" borderId="0" applyFont="0" applyFill="0" applyBorder="0" applyProtection="0"/>
    <xf numFmtId="41" fontId="1" fillId="0" borderId="0" applyFont="0" applyFill="0" applyBorder="0" applyProtection="0"/>
    <xf numFmtId="41" fontId="1" fillId="0" borderId="0" applyFont="0" applyFill="0" applyBorder="0" applyProtection="0"/>
    <xf numFmtId="41" fontId="1" fillId="0" borderId="0" applyFont="0" applyFill="0" applyBorder="0" applyProtection="0"/>
    <xf numFmtId="41" fontId="1" fillId="0" borderId="0" applyFont="0" applyFill="0" applyBorder="0" applyProtection="0"/>
    <xf numFmtId="49" fontId="1" fillId="0" borderId="1"/>
    <xf numFmtId="49" fontId="1" fillId="0" borderId="1"/>
    <xf numFmtId="49" fontId="1" fillId="0" borderId="1"/>
    <xf numFmtId="49" fontId="1" fillId="0" borderId="1"/>
    <xf numFmtId="49" fontId="1" fillId="0" borderId="1"/>
    <xf numFmtId="49" fontId="1" fillId="0" borderId="1"/>
    <xf numFmtId="49" fontId="1" fillId="0" borderId="1"/>
    <xf numFmtId="49" fontId="1" fillId="0" borderId="1">
      <alignment vertical="center"/>
    </xf>
    <xf numFmtId="49" fontId="1" fillId="0" borderId="1"/>
    <xf numFmtId="49" fontId="1" fillId="0" borderId="1"/>
    <xf numFmtId="49" fontId="1" fillId="0" borderId="1"/>
  </cellStyleXfs>
  <cellXfs count="1188">
    <xf numFmtId="0" fontId="0" fillId="0" borderId="0" xfId="0"/>
    <xf numFmtId="49" fontId="5" fillId="0" borderId="1" xfId="13" applyFont="1"/>
    <xf numFmtId="49" fontId="4" fillId="0" borderId="0" xfId="13" applyFont="1" applyFill="1" applyBorder="1" applyAlignment="1">
      <alignment horizontal="left"/>
    </xf>
    <xf numFmtId="49" fontId="4" fillId="0" borderId="0" xfId="13" applyFont="1" applyFill="1" applyBorder="1"/>
    <xf numFmtId="49" fontId="5" fillId="0" borderId="2" xfId="13" applyFont="1" applyFill="1" applyBorder="1" applyAlignment="1">
      <alignment horizontal="justify"/>
    </xf>
    <xf numFmtId="49" fontId="5" fillId="0" borderId="2" xfId="13" applyNumberFormat="1" applyFont="1" applyFill="1" applyBorder="1" applyAlignment="1">
      <alignment horizontal="right"/>
    </xf>
    <xf numFmtId="41" fontId="5" fillId="0" borderId="2" xfId="5" applyFont="1" applyFill="1" applyBorder="1" applyAlignment="1">
      <alignment horizontal="right"/>
    </xf>
    <xf numFmtId="41" fontId="4" fillId="0" borderId="3" xfId="5" applyFont="1" applyFill="1" applyBorder="1" applyAlignment="1">
      <alignment horizontal="right"/>
    </xf>
    <xf numFmtId="49" fontId="5" fillId="0" borderId="0" xfId="13" applyFont="1" applyFill="1" applyBorder="1" applyAlignment="1">
      <alignment horizontal="justify"/>
    </xf>
    <xf numFmtId="49" fontId="5" fillId="0" borderId="0" xfId="13" applyNumberFormat="1" applyFont="1" applyFill="1" applyBorder="1" applyAlignment="1">
      <alignment horizontal="right"/>
    </xf>
    <xf numFmtId="41" fontId="5" fillId="0" borderId="0" xfId="5" applyFont="1" applyFill="1" applyBorder="1" applyAlignment="1">
      <alignment horizontal="right"/>
    </xf>
    <xf numFmtId="41" fontId="4" fillId="0" borderId="4" xfId="5" applyFont="1" applyFill="1" applyBorder="1" applyAlignment="1">
      <alignment horizontal="right"/>
    </xf>
    <xf numFmtId="49" fontId="5" fillId="0" borderId="2" xfId="13" quotePrefix="1" applyFont="1" applyFill="1" applyBorder="1" applyAlignment="1">
      <alignment horizontal="left"/>
    </xf>
    <xf numFmtId="49" fontId="5" fillId="0" borderId="0" xfId="13" applyFont="1" applyFill="1" applyBorder="1"/>
    <xf numFmtId="49" fontId="5" fillId="0" borderId="0" xfId="13" applyNumberFormat="1" applyFont="1" applyFill="1" applyBorder="1"/>
    <xf numFmtId="49" fontId="5" fillId="0" borderId="1" xfId="13" applyFont="1" applyAlignment="1">
      <alignment horizontal="justify"/>
    </xf>
    <xf numFmtId="49" fontId="5" fillId="0" borderId="1" xfId="13" applyNumberFormat="1" applyFont="1"/>
    <xf numFmtId="41" fontId="4" fillId="0" borderId="1" xfId="5" applyFont="1" applyBorder="1" applyAlignment="1">
      <alignment horizontal="justify"/>
    </xf>
    <xf numFmtId="49" fontId="5" fillId="0" borderId="5" xfId="14" applyFont="1" applyFill="1" applyBorder="1"/>
    <xf numFmtId="49" fontId="5" fillId="0" borderId="0" xfId="14" applyFont="1" applyFill="1" applyBorder="1"/>
    <xf numFmtId="49" fontId="5" fillId="0" borderId="0" xfId="14" applyFont="1" applyFill="1" applyBorder="1" applyAlignment="1">
      <alignment horizontal="justify"/>
    </xf>
    <xf numFmtId="49" fontId="5" fillId="0" borderId="0" xfId="14" applyNumberFormat="1" applyFont="1" applyFill="1" applyBorder="1" applyAlignment="1">
      <alignment horizontal="right"/>
    </xf>
    <xf numFmtId="49" fontId="5" fillId="0" borderId="0" xfId="14" applyFont="1" applyFill="1" applyBorder="1" applyAlignment="1">
      <alignment horizontal="right"/>
    </xf>
    <xf numFmtId="41" fontId="4" fillId="0" borderId="4" xfId="6" applyFont="1" applyFill="1" applyBorder="1" applyAlignment="1">
      <alignment horizontal="right"/>
    </xf>
    <xf numFmtId="49" fontId="4" fillId="0" borderId="0" xfId="14" applyFont="1" applyFill="1" applyBorder="1" applyAlignment="1">
      <alignment horizontal="left"/>
    </xf>
    <xf numFmtId="49" fontId="4" fillId="0" borderId="0" xfId="14" applyFont="1" applyFill="1" applyBorder="1"/>
    <xf numFmtId="17" fontId="5" fillId="0" borderId="0" xfId="14" applyNumberFormat="1" applyFont="1" applyFill="1" applyBorder="1" applyAlignment="1">
      <alignment horizontal="right"/>
    </xf>
    <xf numFmtId="41" fontId="5" fillId="0" borderId="0" xfId="6" applyFont="1" applyFill="1" applyBorder="1" applyAlignment="1">
      <alignment horizontal="right"/>
    </xf>
    <xf numFmtId="49" fontId="5" fillId="0" borderId="2" xfId="14" applyFont="1" applyFill="1" applyBorder="1" applyAlignment="1">
      <alignment horizontal="justify"/>
    </xf>
    <xf numFmtId="49" fontId="5" fillId="0" borderId="2" xfId="14" applyNumberFormat="1" applyFont="1" applyFill="1" applyBorder="1" applyAlignment="1">
      <alignment horizontal="right"/>
    </xf>
    <xf numFmtId="41" fontId="5" fillId="0" borderId="2" xfId="6" applyFont="1" applyFill="1" applyBorder="1" applyAlignment="1">
      <alignment horizontal="right"/>
    </xf>
    <xf numFmtId="41" fontId="4" fillId="0" borderId="3" xfId="6" applyFont="1" applyFill="1" applyBorder="1" applyAlignment="1">
      <alignment horizontal="right"/>
    </xf>
    <xf numFmtId="0" fontId="4" fillId="0" borderId="0" xfId="14" applyNumberFormat="1" applyFont="1" applyFill="1" applyBorder="1" applyAlignment="1">
      <alignment horizontal="left"/>
    </xf>
    <xf numFmtId="49" fontId="5" fillId="0" borderId="0" xfId="14" applyNumberFormat="1" applyFont="1" applyFill="1" applyBorder="1"/>
    <xf numFmtId="41" fontId="4" fillId="0" borderId="0" xfId="6" applyFont="1" applyFill="1" applyBorder="1" applyAlignment="1">
      <alignment horizontal="right"/>
    </xf>
    <xf numFmtId="49" fontId="5" fillId="0" borderId="1" xfId="15" applyFont="1" applyFill="1"/>
    <xf numFmtId="49" fontId="4" fillId="0" borderId="0" xfId="16" applyFont="1" applyFill="1" applyBorder="1"/>
    <xf numFmtId="49" fontId="4" fillId="0" borderId="0" xfId="16" applyFont="1" applyFill="1" applyBorder="1" applyAlignment="1">
      <alignment horizontal="justify"/>
    </xf>
    <xf numFmtId="49" fontId="4" fillId="0" borderId="0" xfId="16" applyNumberFormat="1" applyFont="1" applyFill="1" applyBorder="1" applyAlignment="1">
      <alignment horizontal="right"/>
    </xf>
    <xf numFmtId="49" fontId="5" fillId="0" borderId="0" xfId="16" applyFont="1" applyFill="1" applyBorder="1"/>
    <xf numFmtId="49" fontId="5" fillId="0" borderId="0" xfId="16" applyFont="1" applyFill="1" applyBorder="1" applyAlignment="1">
      <alignment horizontal="justify"/>
    </xf>
    <xf numFmtId="49" fontId="4" fillId="0" borderId="0" xfId="16" applyFont="1" applyFill="1" applyBorder="1" applyAlignment="1">
      <alignment horizontal="left"/>
    </xf>
    <xf numFmtId="49" fontId="5" fillId="0" borderId="0" xfId="16" applyNumberFormat="1" applyFont="1" applyFill="1" applyBorder="1" applyAlignment="1">
      <alignment horizontal="right"/>
    </xf>
    <xf numFmtId="49" fontId="5" fillId="0" borderId="2" xfId="16" applyFont="1" applyFill="1" applyBorder="1" applyAlignment="1">
      <alignment horizontal="justify"/>
    </xf>
    <xf numFmtId="49" fontId="5" fillId="0" borderId="2" xfId="16" applyNumberFormat="1" applyFont="1" applyFill="1" applyBorder="1" applyAlignment="1">
      <alignment horizontal="right"/>
    </xf>
    <xf numFmtId="49" fontId="5" fillId="0" borderId="0" xfId="16" quotePrefix="1" applyFont="1" applyFill="1" applyBorder="1" applyAlignment="1">
      <alignment horizontal="left"/>
    </xf>
    <xf numFmtId="49" fontId="5" fillId="0" borderId="0" xfId="16" applyFont="1" applyFill="1" applyBorder="1" applyAlignment="1">
      <alignment horizontal="left"/>
    </xf>
    <xf numFmtId="49" fontId="5" fillId="0" borderId="1" xfId="17" applyFont="1" applyFill="1" applyAlignment="1">
      <alignment horizontal="justify"/>
    </xf>
    <xf numFmtId="49" fontId="5" fillId="0" borderId="1" xfId="17" applyFont="1" applyFill="1"/>
    <xf numFmtId="49" fontId="4" fillId="0" borderId="1" xfId="17" applyFont="1" applyFill="1"/>
    <xf numFmtId="49" fontId="4" fillId="0" borderId="0" xfId="17" applyFont="1" applyFill="1" applyBorder="1" applyAlignment="1">
      <alignment horizontal="left"/>
    </xf>
    <xf numFmtId="49" fontId="4" fillId="0" borderId="0" xfId="17" applyFont="1" applyFill="1" applyBorder="1" applyAlignment="1">
      <alignment horizontal="right"/>
    </xf>
    <xf numFmtId="49" fontId="5" fillId="0" borderId="0" xfId="17" applyFont="1" applyFill="1" applyBorder="1" applyAlignment="1">
      <alignment horizontal="justify"/>
    </xf>
    <xf numFmtId="49" fontId="5" fillId="0" borderId="0" xfId="17" applyNumberFormat="1" applyFont="1" applyFill="1" applyBorder="1" applyAlignment="1">
      <alignment horizontal="right"/>
    </xf>
    <xf numFmtId="49" fontId="5" fillId="0" borderId="0" xfId="17" quotePrefix="1" applyFont="1" applyFill="1" applyBorder="1" applyAlignment="1">
      <alignment horizontal="left"/>
    </xf>
    <xf numFmtId="49" fontId="5" fillId="0" borderId="2" xfId="17" applyFont="1" applyFill="1" applyBorder="1" applyAlignment="1">
      <alignment horizontal="justify"/>
    </xf>
    <xf numFmtId="49" fontId="5" fillId="0" borderId="2" xfId="17" applyNumberFormat="1" applyFont="1" applyFill="1" applyBorder="1" applyAlignment="1">
      <alignment horizontal="right"/>
    </xf>
    <xf numFmtId="49" fontId="5" fillId="0" borderId="0" xfId="17" applyFont="1" applyFill="1" applyBorder="1"/>
    <xf numFmtId="49" fontId="5" fillId="0" borderId="6" xfId="17" applyFont="1" applyFill="1" applyBorder="1"/>
    <xf numFmtId="49" fontId="5" fillId="0" borderId="7" xfId="17" applyFont="1" applyFill="1" applyBorder="1"/>
    <xf numFmtId="49" fontId="4" fillId="0" borderId="0" xfId="17" applyFont="1" applyFill="1" applyBorder="1"/>
    <xf numFmtId="49" fontId="5" fillId="0" borderId="2" xfId="17" applyFont="1" applyFill="1" applyBorder="1"/>
    <xf numFmtId="49" fontId="4" fillId="0" borderId="2" xfId="17" applyNumberFormat="1" applyFont="1" applyFill="1" applyBorder="1" applyAlignment="1">
      <alignment horizontal="right"/>
    </xf>
    <xf numFmtId="49" fontId="5" fillId="0" borderId="1" xfId="17" applyNumberFormat="1" applyFont="1" applyFill="1"/>
    <xf numFmtId="49" fontId="5" fillId="0" borderId="1" xfId="19" applyFont="1">
      <alignment vertical="center"/>
    </xf>
    <xf numFmtId="49" fontId="4" fillId="0" borderId="0" xfId="19" applyFont="1" applyBorder="1">
      <alignment vertical="center"/>
    </xf>
    <xf numFmtId="49" fontId="4" fillId="0" borderId="0" xfId="19" applyFont="1" applyBorder="1" applyAlignment="1">
      <alignment horizontal="justify"/>
    </xf>
    <xf numFmtId="49" fontId="4" fillId="0" borderId="0" xfId="19" applyNumberFormat="1" applyFont="1" applyBorder="1">
      <alignment vertical="center"/>
    </xf>
    <xf numFmtId="49" fontId="5" fillId="0" borderId="0" xfId="19" applyNumberFormat="1" applyFont="1" applyBorder="1">
      <alignment vertical="center"/>
    </xf>
    <xf numFmtId="49" fontId="5" fillId="0" borderId="0" xfId="19" applyFont="1" applyBorder="1" applyAlignment="1">
      <alignment horizontal="justify"/>
    </xf>
    <xf numFmtId="3" fontId="7" fillId="0" borderId="0" xfId="19" applyNumberFormat="1" applyFont="1" applyBorder="1" applyAlignment="1">
      <alignment horizontal="right" vertical="center"/>
    </xf>
    <xf numFmtId="49" fontId="5" fillId="0" borderId="0" xfId="19" quotePrefix="1" applyFont="1" applyBorder="1" applyAlignment="1">
      <alignment horizontal="left"/>
    </xf>
    <xf numFmtId="49" fontId="4" fillId="0" borderId="0" xfId="19" applyFont="1" applyBorder="1" applyAlignment="1">
      <alignment horizontal="right" vertical="center"/>
    </xf>
    <xf numFmtId="49" fontId="5" fillId="0" borderId="0" xfId="19" applyFont="1" applyBorder="1">
      <alignment vertical="center"/>
    </xf>
    <xf numFmtId="49" fontId="5" fillId="2" borderId="1" xfId="19" applyFont="1" applyFill="1">
      <alignment vertical="center"/>
    </xf>
    <xf numFmtId="49" fontId="7" fillId="0" borderId="0" xfId="19" applyNumberFormat="1" applyFont="1" applyBorder="1">
      <alignment vertical="center"/>
    </xf>
    <xf numFmtId="49" fontId="6" fillId="0" borderId="2" xfId="19" applyNumberFormat="1" applyFont="1" applyBorder="1">
      <alignment vertical="center"/>
    </xf>
    <xf numFmtId="49" fontId="5" fillId="0" borderId="1" xfId="19" applyFont="1" applyAlignment="1">
      <alignment horizontal="justify"/>
    </xf>
    <xf numFmtId="49" fontId="5" fillId="0" borderId="1" xfId="19" applyNumberFormat="1" applyFont="1">
      <alignment vertical="center"/>
    </xf>
    <xf numFmtId="49" fontId="3" fillId="0" borderId="1" xfId="20" applyFont="1" applyFill="1"/>
    <xf numFmtId="49" fontId="4" fillId="0" borderId="0" xfId="20" applyFont="1" applyFill="1" applyBorder="1"/>
    <xf numFmtId="49" fontId="4" fillId="0" borderId="0" xfId="20" applyFont="1" applyFill="1" applyBorder="1" applyAlignment="1">
      <alignment horizontal="justify"/>
    </xf>
    <xf numFmtId="49" fontId="4" fillId="0" borderId="0" xfId="20" applyNumberFormat="1" applyFont="1" applyFill="1" applyBorder="1"/>
    <xf numFmtId="49" fontId="4" fillId="0" borderId="0" xfId="20" applyFont="1" applyFill="1" applyBorder="1" applyAlignment="1">
      <alignment horizontal="left"/>
    </xf>
    <xf numFmtId="49" fontId="4" fillId="0" borderId="0" xfId="20" applyFont="1" applyFill="1" applyBorder="1" applyAlignment="1">
      <alignment horizontal="right"/>
    </xf>
    <xf numFmtId="49" fontId="5" fillId="0" borderId="0" xfId="20" applyFont="1" applyFill="1" applyBorder="1" applyAlignment="1">
      <alignment horizontal="justify"/>
    </xf>
    <xf numFmtId="49" fontId="5" fillId="0" borderId="0" xfId="20" applyNumberFormat="1" applyFont="1" applyFill="1" applyBorder="1" applyAlignment="1">
      <alignment horizontal="right"/>
    </xf>
    <xf numFmtId="49" fontId="5" fillId="0" borderId="2" xfId="20" applyFont="1" applyFill="1" applyBorder="1" applyAlignment="1">
      <alignment horizontal="justify"/>
    </xf>
    <xf numFmtId="49" fontId="5" fillId="0" borderId="2" xfId="20" applyNumberFormat="1" applyFont="1" applyFill="1" applyBorder="1" applyAlignment="1">
      <alignment horizontal="right"/>
    </xf>
    <xf numFmtId="49" fontId="5" fillId="0" borderId="1" xfId="21" applyFont="1"/>
    <xf numFmtId="49" fontId="4" fillId="0" borderId="0" xfId="21" applyFont="1" applyBorder="1" applyAlignment="1">
      <alignment horizontal="left"/>
    </xf>
    <xf numFmtId="49" fontId="4" fillId="0" borderId="0" xfId="21" applyFont="1" applyBorder="1"/>
    <xf numFmtId="49" fontId="5" fillId="0" borderId="0" xfId="21" applyFont="1" applyBorder="1" applyAlignment="1">
      <alignment horizontal="justify"/>
    </xf>
    <xf numFmtId="49" fontId="5" fillId="0" borderId="0" xfId="21" applyFont="1" applyBorder="1" applyAlignment="1">
      <alignment horizontal="right"/>
    </xf>
    <xf numFmtId="49" fontId="5" fillId="0" borderId="0" xfId="21" applyFont="1" applyBorder="1" applyAlignment="1"/>
    <xf numFmtId="41" fontId="5" fillId="0" borderId="0" xfId="10" applyFont="1" applyBorder="1" applyAlignment="1"/>
    <xf numFmtId="41" fontId="5" fillId="0" borderId="4" xfId="10" applyFont="1" applyBorder="1" applyAlignment="1"/>
    <xf numFmtId="41" fontId="5" fillId="0" borderId="4" xfId="10" applyFont="1" applyBorder="1" applyAlignment="1">
      <alignment horizontal="justify"/>
    </xf>
    <xf numFmtId="41" fontId="5" fillId="0" borderId="0" xfId="10" applyFont="1" applyBorder="1"/>
    <xf numFmtId="49" fontId="5" fillId="0" borderId="2" xfId="21" applyFont="1" applyBorder="1" applyAlignment="1">
      <alignment horizontal="justify"/>
    </xf>
    <xf numFmtId="49" fontId="5" fillId="0" borderId="2" xfId="21" applyFont="1" applyBorder="1" applyAlignment="1">
      <alignment horizontal="right"/>
    </xf>
    <xf numFmtId="41" fontId="5" fillId="0" borderId="2" xfId="10" applyFont="1" applyBorder="1"/>
    <xf numFmtId="41" fontId="4" fillId="0" borderId="3" xfId="10" applyFont="1" applyBorder="1" applyAlignment="1">
      <alignment horizontal="justify"/>
    </xf>
    <xf numFmtId="41" fontId="4" fillId="0" borderId="4" xfId="10" applyFont="1" applyBorder="1" applyAlignment="1">
      <alignment horizontal="justify"/>
    </xf>
    <xf numFmtId="41" fontId="4" fillId="0" borderId="4" xfId="10" applyFont="1" applyBorder="1"/>
    <xf numFmtId="41" fontId="4" fillId="0" borderId="3" xfId="10" applyFont="1" applyBorder="1"/>
    <xf numFmtId="49" fontId="5" fillId="0" borderId="0" xfId="21" applyFont="1" applyBorder="1"/>
    <xf numFmtId="49" fontId="5" fillId="0" borderId="4" xfId="21" applyFont="1" applyBorder="1" applyAlignment="1">
      <alignment horizontal="justify"/>
    </xf>
    <xf numFmtId="49" fontId="5" fillId="0" borderId="4" xfId="21" applyFont="1" applyFill="1" applyBorder="1" applyAlignment="1">
      <alignment horizontal="justify"/>
    </xf>
    <xf numFmtId="41" fontId="4" fillId="0" borderId="3" xfId="10" applyFont="1" applyFill="1" applyBorder="1" applyAlignment="1">
      <alignment horizontal="justify"/>
    </xf>
    <xf numFmtId="49" fontId="4" fillId="0" borderId="0" xfId="21" applyFont="1" applyFill="1" applyBorder="1" applyAlignment="1">
      <alignment horizontal="left"/>
    </xf>
    <xf numFmtId="49" fontId="4" fillId="0" borderId="0" xfId="21" applyFont="1" applyFill="1" applyBorder="1"/>
    <xf numFmtId="49" fontId="5" fillId="0" borderId="0" xfId="21" applyFont="1" applyFill="1" applyBorder="1" applyAlignment="1">
      <alignment horizontal="justify"/>
    </xf>
    <xf numFmtId="49" fontId="5" fillId="0" borderId="0" xfId="21" applyFont="1" applyFill="1" applyBorder="1" applyAlignment="1">
      <alignment horizontal="right"/>
    </xf>
    <xf numFmtId="41" fontId="5" fillId="0" borderId="0" xfId="10" applyFont="1" applyFill="1" applyBorder="1"/>
    <xf numFmtId="41" fontId="5" fillId="0" borderId="4" xfId="10" applyFont="1" applyFill="1" applyBorder="1" applyAlignment="1">
      <alignment horizontal="justify"/>
    </xf>
    <xf numFmtId="49" fontId="5" fillId="0" borderId="1" xfId="21" applyFont="1" applyFill="1"/>
    <xf numFmtId="41" fontId="4" fillId="0" borderId="4" xfId="10" applyFont="1" applyFill="1" applyBorder="1" applyAlignment="1">
      <alignment horizontal="justify"/>
    </xf>
    <xf numFmtId="49" fontId="4" fillId="0" borderId="0" xfId="21" applyFont="1" applyBorder="1" applyAlignment="1"/>
    <xf numFmtId="49" fontId="5" fillId="0" borderId="0" xfId="21" applyFont="1" applyBorder="1" applyAlignment="1">
      <alignment horizontal="left"/>
    </xf>
    <xf numFmtId="49" fontId="4" fillId="0" borderId="2" xfId="21" applyFont="1" applyBorder="1" applyAlignment="1">
      <alignment horizontal="right"/>
    </xf>
    <xf numFmtId="49" fontId="5" fillId="0" borderId="1" xfId="21" applyFont="1" applyAlignment="1">
      <alignment horizontal="justify"/>
    </xf>
    <xf numFmtId="49" fontId="5" fillId="0" borderId="1" xfId="21" applyNumberFormat="1" applyFont="1"/>
    <xf numFmtId="3" fontId="4" fillId="0" borderId="1" xfId="22" applyNumberFormat="1" applyFont="1" applyFill="1"/>
    <xf numFmtId="49" fontId="4" fillId="0" borderId="1" xfId="22" applyFont="1" applyFill="1" applyAlignment="1">
      <alignment horizontal="justify"/>
    </xf>
    <xf numFmtId="49" fontId="4" fillId="0" borderId="1" xfId="22" applyFont="1" applyFill="1"/>
    <xf numFmtId="49" fontId="4" fillId="0" borderId="0" xfId="22" applyFont="1" applyFill="1" applyBorder="1" applyAlignment="1">
      <alignment horizontal="left"/>
    </xf>
    <xf numFmtId="49" fontId="4" fillId="0" borderId="0" xfId="22" applyFont="1" applyFill="1" applyBorder="1"/>
    <xf numFmtId="49" fontId="4" fillId="0" borderId="0" xfId="22" applyFont="1" applyFill="1" applyBorder="1" applyAlignment="1">
      <alignment horizontal="justify"/>
    </xf>
    <xf numFmtId="49" fontId="4" fillId="0" borderId="0" xfId="22" applyNumberFormat="1" applyFont="1" applyFill="1" applyBorder="1"/>
    <xf numFmtId="49" fontId="5" fillId="0" borderId="0" xfId="22" applyFont="1" applyFill="1" applyBorder="1" applyAlignment="1">
      <alignment horizontal="justify"/>
    </xf>
    <xf numFmtId="49" fontId="5" fillId="0" borderId="0" xfId="22" applyNumberFormat="1" applyFont="1" applyFill="1" applyBorder="1" applyAlignment="1">
      <alignment horizontal="right"/>
    </xf>
    <xf numFmtId="3" fontId="5" fillId="0" borderId="1" xfId="22" applyNumberFormat="1" applyFont="1" applyFill="1"/>
    <xf numFmtId="49" fontId="5" fillId="0" borderId="1" xfId="22" applyFont="1" applyFill="1" applyAlignment="1">
      <alignment horizontal="justify"/>
    </xf>
    <xf numFmtId="49" fontId="5" fillId="0" borderId="1" xfId="22" applyFont="1" applyFill="1"/>
    <xf numFmtId="49" fontId="5" fillId="0" borderId="2" xfId="22" applyFont="1" applyFill="1" applyBorder="1" applyAlignment="1">
      <alignment horizontal="justify"/>
    </xf>
    <xf numFmtId="49" fontId="5" fillId="0" borderId="2" xfId="22" applyNumberFormat="1" applyFont="1" applyFill="1" applyBorder="1" applyAlignment="1">
      <alignment horizontal="right"/>
    </xf>
    <xf numFmtId="49" fontId="5" fillId="0" borderId="0" xfId="22" applyFont="1" applyFill="1" applyBorder="1"/>
    <xf numFmtId="49" fontId="6" fillId="0" borderId="0" xfId="22" applyFont="1" applyFill="1" applyBorder="1" applyAlignment="1">
      <alignment horizontal="left"/>
    </xf>
    <xf numFmtId="49" fontId="5" fillId="0" borderId="0" xfId="22" quotePrefix="1" applyFont="1" applyFill="1" applyBorder="1" applyAlignment="1">
      <alignment horizontal="left"/>
    </xf>
    <xf numFmtId="41" fontId="5" fillId="0" borderId="0" xfId="11" applyFont="1" applyFill="1" applyBorder="1" applyAlignment="1">
      <alignment horizontal="justify"/>
    </xf>
    <xf numFmtId="49" fontId="5" fillId="0" borderId="0" xfId="22" applyNumberFormat="1" applyFont="1" applyFill="1" applyBorder="1"/>
    <xf numFmtId="49" fontId="4" fillId="0" borderId="2" xfId="22" applyNumberFormat="1" applyFont="1" applyFill="1" applyBorder="1" applyAlignment="1">
      <alignment horizontal="right"/>
    </xf>
    <xf numFmtId="49" fontId="5" fillId="0" borderId="1" xfId="22" applyNumberFormat="1" applyFont="1" applyFill="1"/>
    <xf numFmtId="0" fontId="0" fillId="0" borderId="8" xfId="0" applyBorder="1"/>
    <xf numFmtId="41" fontId="0" fillId="0" borderId="9" xfId="0" applyNumberFormat="1" applyBorder="1"/>
    <xf numFmtId="49" fontId="5" fillId="0" borderId="1" xfId="22" applyFont="1" applyFill="1" applyAlignment="1">
      <alignment horizontal="left"/>
    </xf>
    <xf numFmtId="49" fontId="4" fillId="0" borderId="1" xfId="22" applyFont="1" applyFill="1" applyAlignment="1">
      <alignment horizontal="center"/>
    </xf>
    <xf numFmtId="49" fontId="10" fillId="0" borderId="1" xfId="20" applyFont="1" applyFill="1"/>
    <xf numFmtId="3" fontId="10" fillId="0" borderId="1" xfId="20" applyNumberFormat="1" applyFont="1" applyFill="1"/>
    <xf numFmtId="49" fontId="10" fillId="0" borderId="1" xfId="20" applyFont="1" applyFill="1" applyAlignment="1">
      <alignment horizontal="justify"/>
    </xf>
    <xf numFmtId="49" fontId="10" fillId="0" borderId="1" xfId="20" applyNumberFormat="1" applyFont="1" applyFill="1"/>
    <xf numFmtId="49" fontId="10" fillId="0" borderId="1" xfId="20" applyFont="1" applyFill="1" applyAlignment="1">
      <alignment horizontal="left"/>
    </xf>
    <xf numFmtId="2" fontId="5" fillId="0" borderId="1" xfId="22" applyNumberFormat="1" applyFont="1" applyFill="1"/>
    <xf numFmtId="3" fontId="4" fillId="0" borderId="4" xfId="11" applyNumberFormat="1" applyFont="1" applyFill="1" applyBorder="1" applyAlignment="1">
      <alignment horizontal="right"/>
    </xf>
    <xf numFmtId="3" fontId="5" fillId="0" borderId="0" xfId="11" applyNumberFormat="1" applyFont="1" applyFill="1" applyBorder="1" applyAlignment="1">
      <alignment horizontal="right"/>
    </xf>
    <xf numFmtId="3" fontId="5" fillId="0" borderId="2" xfId="11" applyNumberFormat="1" applyFont="1" applyFill="1" applyBorder="1" applyAlignment="1">
      <alignment horizontal="right"/>
    </xf>
    <xf numFmtId="3" fontId="4" fillId="0" borderId="3" xfId="11" applyNumberFormat="1" applyFont="1" applyFill="1" applyBorder="1" applyAlignment="1">
      <alignment horizontal="right"/>
    </xf>
    <xf numFmtId="3" fontId="5" fillId="0" borderId="0" xfId="22" applyNumberFormat="1" applyFont="1" applyFill="1" applyBorder="1" applyAlignment="1">
      <alignment horizontal="right"/>
    </xf>
    <xf numFmtId="3" fontId="5" fillId="0" borderId="4" xfId="22" applyNumberFormat="1" applyFont="1" applyFill="1" applyBorder="1" applyAlignment="1">
      <alignment horizontal="right"/>
    </xf>
    <xf numFmtId="3" fontId="5" fillId="0" borderId="4" xfId="22" applyNumberFormat="1" applyFont="1" applyFill="1" applyBorder="1"/>
    <xf numFmtId="3" fontId="5" fillId="0" borderId="1" xfId="11" applyNumberFormat="1" applyFont="1" applyFill="1" applyBorder="1" applyAlignment="1">
      <alignment horizontal="right"/>
    </xf>
    <xf numFmtId="3" fontId="4" fillId="0" borderId="1" xfId="11" applyNumberFormat="1" applyFont="1" applyFill="1" applyBorder="1" applyAlignment="1">
      <alignment horizontal="right"/>
    </xf>
    <xf numFmtId="49" fontId="5" fillId="0" borderId="10" xfId="14" applyFont="1" applyFill="1" applyBorder="1"/>
    <xf numFmtId="49" fontId="4" fillId="0" borderId="0" xfId="14" applyFont="1" applyFill="1" applyBorder="1" applyAlignment="1">
      <alignment horizontal="right"/>
    </xf>
    <xf numFmtId="49" fontId="5" fillId="0" borderId="11" xfId="14" applyFont="1" applyFill="1" applyBorder="1"/>
    <xf numFmtId="49" fontId="5" fillId="0" borderId="10" xfId="14" applyFont="1" applyFill="1" applyBorder="1" applyAlignment="1">
      <alignment horizontal="justify"/>
    </xf>
    <xf numFmtId="49" fontId="5" fillId="0" borderId="10" xfId="14" applyNumberFormat="1" applyFont="1" applyFill="1" applyBorder="1"/>
    <xf numFmtId="49" fontId="5" fillId="0" borderId="10" xfId="14" applyFont="1" applyFill="1" applyBorder="1" applyAlignment="1">
      <alignment horizontal="right"/>
    </xf>
    <xf numFmtId="41" fontId="4" fillId="0" borderId="12" xfId="6" applyFont="1" applyFill="1" applyBorder="1" applyAlignment="1">
      <alignment horizontal="right"/>
    </xf>
    <xf numFmtId="49" fontId="5" fillId="0" borderId="13" xfId="14" applyFont="1" applyFill="1" applyBorder="1"/>
    <xf numFmtId="49" fontId="5" fillId="0" borderId="14" xfId="14" applyFont="1" applyFill="1" applyBorder="1"/>
    <xf numFmtId="49" fontId="10" fillId="0" borderId="10" xfId="20" applyFont="1" applyFill="1" applyBorder="1"/>
    <xf numFmtId="3" fontId="10" fillId="0" borderId="10" xfId="20" applyNumberFormat="1" applyFont="1" applyFill="1" applyBorder="1"/>
    <xf numFmtId="49" fontId="10" fillId="0" borderId="10" xfId="20" applyFont="1" applyFill="1" applyBorder="1" applyAlignment="1">
      <alignment horizontal="justify"/>
    </xf>
    <xf numFmtId="2" fontId="10" fillId="0" borderId="10" xfId="20" applyNumberFormat="1" applyFont="1" applyFill="1" applyBorder="1"/>
    <xf numFmtId="49" fontId="3" fillId="0" borderId="10" xfId="20" applyFont="1" applyFill="1" applyBorder="1"/>
    <xf numFmtId="3" fontId="3" fillId="0" borderId="10" xfId="20" applyNumberFormat="1" applyFont="1" applyFill="1" applyBorder="1"/>
    <xf numFmtId="49" fontId="3" fillId="0" borderId="10" xfId="20" applyFont="1" applyFill="1" applyBorder="1" applyAlignment="1">
      <alignment horizontal="justify"/>
    </xf>
    <xf numFmtId="2" fontId="3" fillId="0" borderId="10" xfId="20" applyNumberFormat="1" applyFont="1" applyFill="1" applyBorder="1"/>
    <xf numFmtId="49" fontId="10" fillId="0" borderId="11" xfId="20" applyFont="1" applyFill="1" applyBorder="1"/>
    <xf numFmtId="3" fontId="10" fillId="0" borderId="11" xfId="20" applyNumberFormat="1" applyFont="1" applyFill="1" applyBorder="1"/>
    <xf numFmtId="49" fontId="10" fillId="0" borderId="11" xfId="20" applyFont="1" applyFill="1" applyBorder="1" applyAlignment="1">
      <alignment horizontal="justify"/>
    </xf>
    <xf numFmtId="2" fontId="10" fillId="0" borderId="11" xfId="20" applyNumberFormat="1" applyFont="1" applyFill="1" applyBorder="1"/>
    <xf numFmtId="49" fontId="10" fillId="0" borderId="6" xfId="20" applyFont="1" applyFill="1" applyBorder="1"/>
    <xf numFmtId="49" fontId="10" fillId="0" borderId="10" xfId="20" applyFont="1" applyFill="1" applyBorder="1" applyAlignment="1">
      <alignment horizontal="left"/>
    </xf>
    <xf numFmtId="49" fontId="10" fillId="0" borderId="10" xfId="20" applyNumberFormat="1" applyFont="1" applyFill="1" applyBorder="1"/>
    <xf numFmtId="3" fontId="4" fillId="0" borderId="0" xfId="20" applyNumberFormat="1" applyFont="1" applyFill="1" applyBorder="1"/>
    <xf numFmtId="3" fontId="5" fillId="0" borderId="0" xfId="3" applyNumberFormat="1" applyFont="1" applyFill="1" applyBorder="1" applyAlignment="1">
      <alignment horizontal="right"/>
    </xf>
    <xf numFmtId="3" fontId="5" fillId="0" borderId="0" xfId="20" applyNumberFormat="1" applyFont="1" applyFill="1" applyBorder="1"/>
    <xf numFmtId="3" fontId="5" fillId="0" borderId="2" xfId="3" applyNumberFormat="1" applyFont="1" applyFill="1" applyBorder="1" applyAlignment="1">
      <alignment horizontal="right"/>
    </xf>
    <xf numFmtId="3" fontId="10" fillId="0" borderId="10" xfId="3" applyNumberFormat="1" applyFont="1" applyFill="1" applyBorder="1"/>
    <xf numFmtId="3" fontId="3" fillId="0" borderId="10" xfId="3" applyNumberFormat="1" applyFont="1" applyFill="1" applyBorder="1" applyAlignment="1">
      <alignment horizontal="right"/>
    </xf>
    <xf numFmtId="3" fontId="3" fillId="0" borderId="15" xfId="3" applyNumberFormat="1" applyFont="1" applyFill="1" applyBorder="1" applyAlignment="1">
      <alignment horizontal="right"/>
    </xf>
    <xf numFmtId="49" fontId="5" fillId="0" borderId="4" xfId="14" applyFont="1" applyFill="1" applyBorder="1"/>
    <xf numFmtId="3" fontId="5" fillId="0" borderId="1" xfId="15" applyNumberFormat="1" applyFont="1" applyFill="1"/>
    <xf numFmtId="49" fontId="5" fillId="0" borderId="0" xfId="16" applyFont="1" applyFill="1" applyBorder="1" applyAlignment="1">
      <alignment horizontal="right"/>
    </xf>
    <xf numFmtId="41" fontId="4" fillId="0" borderId="2" xfId="9" applyFont="1" applyFill="1" applyBorder="1" applyAlignment="1"/>
    <xf numFmtId="3" fontId="5" fillId="0" borderId="10" xfId="18" applyNumberFormat="1" applyFont="1" applyBorder="1"/>
    <xf numFmtId="49" fontId="5" fillId="0" borderId="10" xfId="18" applyFont="1" applyFill="1" applyBorder="1"/>
    <xf numFmtId="3" fontId="5" fillId="0" borderId="10" xfId="18" applyNumberFormat="1" applyFont="1" applyFill="1" applyBorder="1"/>
    <xf numFmtId="49" fontId="5" fillId="0" borderId="10" xfId="18" applyFont="1" applyFill="1" applyBorder="1" applyAlignment="1">
      <alignment horizontal="justify"/>
    </xf>
    <xf numFmtId="49" fontId="4" fillId="0" borderId="10" xfId="16" applyFont="1" applyFill="1" applyBorder="1"/>
    <xf numFmtId="3" fontId="4" fillId="0" borderId="10" xfId="16" applyNumberFormat="1" applyFont="1" applyFill="1" applyBorder="1"/>
    <xf numFmtId="49" fontId="4" fillId="0" borderId="10" xfId="16" applyFont="1" applyFill="1" applyBorder="1" applyAlignment="1">
      <alignment horizontal="justify"/>
    </xf>
    <xf numFmtId="49" fontId="5" fillId="0" borderId="10" xfId="16" applyFont="1" applyFill="1" applyBorder="1"/>
    <xf numFmtId="3" fontId="5" fillId="0" borderId="10" xfId="16" applyNumberFormat="1" applyFont="1" applyFill="1" applyBorder="1"/>
    <xf numFmtId="49" fontId="5" fillId="0" borderId="10" xfId="16" applyFont="1" applyFill="1" applyBorder="1" applyAlignment="1">
      <alignment horizontal="justify"/>
    </xf>
    <xf numFmtId="49" fontId="5" fillId="0" borderId="11" xfId="16" applyFont="1" applyFill="1" applyBorder="1"/>
    <xf numFmtId="3" fontId="5" fillId="0" borderId="11" xfId="16" applyNumberFormat="1" applyFont="1" applyFill="1" applyBorder="1"/>
    <xf numFmtId="49" fontId="5" fillId="0" borderId="11" xfId="16" applyFont="1" applyFill="1" applyBorder="1" applyAlignment="1">
      <alignment horizontal="justify"/>
    </xf>
    <xf numFmtId="49" fontId="5" fillId="0" borderId="10" xfId="16" applyFont="1" applyFill="1" applyBorder="1" applyAlignment="1">
      <alignment horizontal="left"/>
    </xf>
    <xf numFmtId="3" fontId="4" fillId="0" borderId="0" xfId="3" applyNumberFormat="1" applyFont="1" applyFill="1" applyBorder="1" applyAlignment="1">
      <alignment horizontal="left"/>
    </xf>
    <xf numFmtId="3" fontId="5" fillId="0" borderId="0" xfId="3" applyNumberFormat="1" applyFont="1" applyFill="1" applyBorder="1" applyAlignment="1">
      <alignment horizontal="left"/>
    </xf>
    <xf numFmtId="3" fontId="5" fillId="0" borderId="2" xfId="3" applyNumberFormat="1" applyFont="1" applyFill="1" applyBorder="1" applyAlignment="1">
      <alignment horizontal="left"/>
    </xf>
    <xf numFmtId="3" fontId="5" fillId="0" borderId="0" xfId="16" applyNumberFormat="1" applyFont="1" applyFill="1" applyBorder="1" applyAlignment="1">
      <alignment horizontal="left"/>
    </xf>
    <xf numFmtId="3" fontId="5" fillId="0" borderId="10" xfId="3" applyNumberFormat="1" applyFont="1" applyFill="1" applyBorder="1" applyAlignment="1">
      <alignment horizontal="left"/>
    </xf>
    <xf numFmtId="3" fontId="5" fillId="0" borderId="0" xfId="8" applyNumberFormat="1" applyFont="1" applyFill="1" applyBorder="1" applyAlignment="1">
      <alignment horizontal="left"/>
    </xf>
    <xf numFmtId="3" fontId="5" fillId="0" borderId="2" xfId="8" applyNumberFormat="1" applyFont="1" applyFill="1" applyBorder="1" applyAlignment="1">
      <alignment horizontal="left"/>
    </xf>
    <xf numFmtId="3" fontId="5" fillId="0" borderId="1" xfId="8" applyNumberFormat="1" applyFont="1" applyFill="1" applyBorder="1" applyAlignment="1">
      <alignment horizontal="left"/>
    </xf>
    <xf numFmtId="49" fontId="4" fillId="0" borderId="0" xfId="16" applyFont="1" applyFill="1" applyBorder="1" applyAlignment="1">
      <alignment horizontal="right"/>
    </xf>
    <xf numFmtId="3" fontId="4" fillId="0" borderId="15" xfId="8" applyNumberFormat="1" applyFont="1" applyFill="1" applyBorder="1" applyAlignment="1">
      <alignment horizontal="right"/>
    </xf>
    <xf numFmtId="49" fontId="5" fillId="0" borderId="16" xfId="17" applyFont="1" applyFill="1" applyBorder="1"/>
    <xf numFmtId="49" fontId="4" fillId="0" borderId="16" xfId="17" applyFont="1" applyFill="1" applyBorder="1"/>
    <xf numFmtId="49" fontId="5" fillId="0" borderId="17" xfId="17" applyFont="1" applyFill="1" applyBorder="1"/>
    <xf numFmtId="49" fontId="5" fillId="0" borderId="18" xfId="17" applyFont="1" applyFill="1" applyBorder="1"/>
    <xf numFmtId="3" fontId="5" fillId="0" borderId="10" xfId="17" applyNumberFormat="1" applyFont="1" applyFill="1" applyBorder="1"/>
    <xf numFmtId="3" fontId="4" fillId="0" borderId="10" xfId="17" applyNumberFormat="1" applyFont="1" applyFill="1" applyBorder="1"/>
    <xf numFmtId="3" fontId="4" fillId="0" borderId="10" xfId="22" applyNumberFormat="1" applyFont="1" applyFill="1" applyBorder="1" applyAlignment="1">
      <alignment horizontal="justify"/>
    </xf>
    <xf numFmtId="3" fontId="5" fillId="0" borderId="10" xfId="22" applyNumberFormat="1" applyFont="1" applyFill="1" applyBorder="1"/>
    <xf numFmtId="3" fontId="4" fillId="0" borderId="10" xfId="22" applyNumberFormat="1" applyFont="1" applyFill="1" applyBorder="1"/>
    <xf numFmtId="3" fontId="5" fillId="0" borderId="1" xfId="19" applyNumberFormat="1" applyFont="1">
      <alignment vertical="center"/>
    </xf>
    <xf numFmtId="3" fontId="4" fillId="0" borderId="1" xfId="19" applyNumberFormat="1" applyFont="1">
      <alignment vertical="center"/>
    </xf>
    <xf numFmtId="3" fontId="5" fillId="2" borderId="1" xfId="19" applyNumberFormat="1" applyFont="1" applyFill="1">
      <alignment vertical="center"/>
    </xf>
    <xf numFmtId="3" fontId="4" fillId="0" borderId="4" xfId="3" applyNumberFormat="1" applyFont="1" applyBorder="1" applyAlignment="1">
      <alignment horizontal="justify"/>
    </xf>
    <xf numFmtId="3" fontId="4" fillId="0" borderId="3" xfId="3" applyNumberFormat="1" applyFont="1" applyBorder="1" applyAlignment="1">
      <alignment horizontal="justify"/>
    </xf>
    <xf numFmtId="3" fontId="5" fillId="0" borderId="4" xfId="3" applyNumberFormat="1" applyFont="1" applyBorder="1" applyAlignment="1">
      <alignment vertical="center"/>
    </xf>
    <xf numFmtId="3" fontId="4" fillId="0" borderId="1" xfId="3" applyNumberFormat="1" applyFont="1" applyBorder="1" applyAlignment="1">
      <alignment horizontal="justify"/>
    </xf>
    <xf numFmtId="49" fontId="4" fillId="0" borderId="0" xfId="22" applyFont="1" applyFill="1" applyBorder="1" applyAlignment="1">
      <alignment horizontal="right"/>
    </xf>
    <xf numFmtId="49" fontId="5" fillId="0" borderId="4" xfId="22" applyFont="1" applyFill="1" applyBorder="1"/>
    <xf numFmtId="49" fontId="4" fillId="0" borderId="0" xfId="18" applyFont="1" applyFill="1" applyBorder="1" applyAlignment="1">
      <alignment horizontal="left"/>
    </xf>
    <xf numFmtId="49" fontId="4" fillId="0" borderId="0" xfId="18" applyFont="1" applyFill="1" applyBorder="1"/>
    <xf numFmtId="49" fontId="5" fillId="0" borderId="0" xfId="18" applyFont="1" applyFill="1" applyBorder="1" applyAlignment="1">
      <alignment horizontal="justify"/>
    </xf>
    <xf numFmtId="49" fontId="5" fillId="0" borderId="0" xfId="18" applyNumberFormat="1" applyFont="1" applyFill="1" applyBorder="1" applyAlignment="1">
      <alignment horizontal="right"/>
    </xf>
    <xf numFmtId="41" fontId="5" fillId="0" borderId="0" xfId="9" applyFont="1" applyFill="1" applyBorder="1" applyAlignment="1"/>
    <xf numFmtId="49" fontId="4" fillId="0" borderId="0" xfId="18" applyFont="1" applyFill="1" applyBorder="1" applyAlignment="1">
      <alignment horizontal="right"/>
    </xf>
    <xf numFmtId="49" fontId="5" fillId="0" borderId="1" xfId="18" applyFont="1" applyFill="1"/>
    <xf numFmtId="3" fontId="5" fillId="0" borderId="13" xfId="17" applyNumberFormat="1" applyFont="1" applyFill="1" applyBorder="1"/>
    <xf numFmtId="3" fontId="5" fillId="0" borderId="4" xfId="17" applyNumberFormat="1" applyFont="1" applyFill="1" applyBorder="1" applyAlignment="1">
      <alignment horizontal="right"/>
    </xf>
    <xf numFmtId="3" fontId="4" fillId="0" borderId="4" xfId="8" applyNumberFormat="1" applyFont="1" applyFill="1" applyBorder="1" applyAlignment="1">
      <alignment horizontal="right"/>
    </xf>
    <xf numFmtId="49" fontId="5" fillId="0" borderId="4" xfId="17" applyFont="1" applyFill="1" applyBorder="1"/>
    <xf numFmtId="3" fontId="4" fillId="0" borderId="3" xfId="8" applyNumberFormat="1" applyFont="1" applyFill="1" applyBorder="1" applyAlignment="1">
      <alignment horizontal="right"/>
    </xf>
    <xf numFmtId="49" fontId="5" fillId="0" borderId="10" xfId="17" applyFont="1" applyFill="1" applyBorder="1"/>
    <xf numFmtId="49" fontId="5" fillId="0" borderId="10" xfId="17" applyFont="1" applyFill="1" applyBorder="1" applyAlignment="1">
      <alignment horizontal="justify"/>
    </xf>
    <xf numFmtId="49" fontId="5" fillId="0" borderId="10" xfId="17" applyNumberFormat="1" applyFont="1" applyFill="1" applyBorder="1"/>
    <xf numFmtId="3" fontId="5" fillId="0" borderId="10" xfId="8" applyNumberFormat="1" applyFont="1" applyFill="1" applyBorder="1" applyAlignment="1">
      <alignment horizontal="left"/>
    </xf>
    <xf numFmtId="3" fontId="4" fillId="0" borderId="10" xfId="8" applyNumberFormat="1" applyFont="1" applyFill="1" applyBorder="1" applyAlignment="1">
      <alignment horizontal="right"/>
    </xf>
    <xf numFmtId="3" fontId="5" fillId="0" borderId="2" xfId="17" applyNumberFormat="1" applyFont="1" applyFill="1" applyBorder="1" applyAlignment="1">
      <alignment horizontal="left"/>
    </xf>
    <xf numFmtId="49" fontId="4" fillId="0" borderId="10" xfId="18" applyFont="1" applyFill="1" applyBorder="1"/>
    <xf numFmtId="3" fontId="4" fillId="0" borderId="10" xfId="18" applyNumberFormat="1" applyFont="1" applyFill="1" applyBorder="1"/>
    <xf numFmtId="49" fontId="4" fillId="0" borderId="10" xfId="18" applyFont="1" applyFill="1" applyBorder="1" applyAlignment="1">
      <alignment horizontal="justify"/>
    </xf>
    <xf numFmtId="49" fontId="4" fillId="0" borderId="1" xfId="18" applyFont="1" applyFill="1"/>
    <xf numFmtId="41" fontId="4" fillId="0" borderId="0" xfId="9" applyFont="1" applyFill="1" applyBorder="1" applyAlignment="1">
      <alignment horizontal="justify"/>
    </xf>
    <xf numFmtId="49" fontId="5" fillId="0" borderId="2" xfId="18" applyFont="1" applyFill="1" applyBorder="1" applyAlignment="1">
      <alignment horizontal="justify"/>
    </xf>
    <xf numFmtId="49" fontId="5" fillId="0" borderId="2" xfId="18" applyNumberFormat="1" applyFont="1" applyFill="1" applyBorder="1" applyAlignment="1">
      <alignment horizontal="right"/>
    </xf>
    <xf numFmtId="41" fontId="5" fillId="0" borderId="2" xfId="9" applyFont="1" applyFill="1" applyBorder="1"/>
    <xf numFmtId="49" fontId="5" fillId="0" borderId="0" xfId="18" applyFont="1" applyFill="1" applyBorder="1"/>
    <xf numFmtId="49" fontId="5" fillId="0" borderId="6" xfId="18" applyFont="1" applyFill="1" applyBorder="1"/>
    <xf numFmtId="41" fontId="5" fillId="0" borderId="2" xfId="9" applyFont="1" applyFill="1" applyBorder="1" applyAlignment="1"/>
    <xf numFmtId="2" fontId="5" fillId="0" borderId="10" xfId="18" applyNumberFormat="1" applyFont="1" applyFill="1" applyBorder="1" applyAlignment="1">
      <alignment horizontal="justify"/>
    </xf>
    <xf numFmtId="49" fontId="5" fillId="0" borderId="1" xfId="18" applyFont="1" applyFill="1" applyAlignment="1">
      <alignment horizontal="justify"/>
    </xf>
    <xf numFmtId="49" fontId="5" fillId="0" borderId="1" xfId="18" applyNumberFormat="1" applyFont="1" applyFill="1"/>
    <xf numFmtId="41" fontId="5" fillId="0" borderId="1" xfId="9" applyFont="1" applyFill="1" applyBorder="1" applyAlignment="1">
      <alignment horizontal="justify"/>
    </xf>
    <xf numFmtId="41" fontId="4" fillId="0" borderId="15" xfId="9" applyFont="1" applyFill="1" applyBorder="1" applyAlignment="1">
      <alignment horizontal="justify"/>
    </xf>
    <xf numFmtId="49" fontId="4" fillId="0" borderId="0" xfId="19" applyFont="1" applyFill="1" applyBorder="1">
      <alignment vertical="center"/>
    </xf>
    <xf numFmtId="3" fontId="7" fillId="0" borderId="2" xfId="19" applyNumberFormat="1" applyFont="1" applyFill="1" applyBorder="1" applyAlignment="1">
      <alignment horizontal="right" vertical="center"/>
    </xf>
    <xf numFmtId="49" fontId="5" fillId="0" borderId="0" xfId="19" applyFont="1" applyFill="1" applyBorder="1" applyAlignment="1">
      <alignment horizontal="left"/>
    </xf>
    <xf numFmtId="3" fontId="7" fillId="0" borderId="0" xfId="19" applyNumberFormat="1" applyFont="1" applyFill="1" applyBorder="1" applyAlignment="1">
      <alignment horizontal="right" vertical="center"/>
    </xf>
    <xf numFmtId="3" fontId="4" fillId="0" borderId="4" xfId="3" applyNumberFormat="1" applyFont="1" applyFill="1" applyBorder="1" applyAlignment="1">
      <alignment horizontal="justify"/>
    </xf>
    <xf numFmtId="49" fontId="5" fillId="0" borderId="0" xfId="19" applyFont="1" applyFill="1" applyBorder="1" applyAlignment="1">
      <alignment horizontal="justify"/>
    </xf>
    <xf numFmtId="3" fontId="4" fillId="0" borderId="3" xfId="3" applyNumberFormat="1" applyFont="1" applyFill="1" applyBorder="1" applyAlignment="1">
      <alignment horizontal="justify"/>
    </xf>
    <xf numFmtId="49" fontId="4" fillId="0" borderId="0" xfId="19" applyFont="1" applyFill="1" applyBorder="1" applyAlignment="1">
      <alignment horizontal="right" vertical="center"/>
    </xf>
    <xf numFmtId="49" fontId="4" fillId="0" borderId="0" xfId="19" applyNumberFormat="1" applyFont="1" applyFill="1" applyBorder="1">
      <alignment vertical="center"/>
    </xf>
    <xf numFmtId="49" fontId="5" fillId="0" borderId="0" xfId="19" applyNumberFormat="1" applyFont="1" applyFill="1" applyBorder="1">
      <alignment vertical="center"/>
    </xf>
    <xf numFmtId="49" fontId="5" fillId="0" borderId="0" xfId="19" applyFont="1" applyFill="1" applyBorder="1">
      <alignment vertical="center"/>
    </xf>
    <xf numFmtId="49" fontId="5" fillId="0" borderId="0" xfId="19" quotePrefix="1" applyFont="1" applyFill="1" applyBorder="1" applyAlignment="1">
      <alignment horizontal="left"/>
    </xf>
    <xf numFmtId="49" fontId="5" fillId="0" borderId="2" xfId="19" applyFont="1" applyFill="1" applyBorder="1" applyAlignment="1">
      <alignment horizontal="left"/>
    </xf>
    <xf numFmtId="49" fontId="4" fillId="0" borderId="0" xfId="19" applyFont="1" applyFill="1" applyBorder="1" applyAlignment="1">
      <alignment horizontal="left" vertical="center"/>
    </xf>
    <xf numFmtId="49" fontId="4" fillId="0" borderId="0" xfId="15" applyFont="1" applyFill="1" applyBorder="1" applyAlignment="1">
      <alignment horizontal="left"/>
    </xf>
    <xf numFmtId="49" fontId="4" fillId="0" borderId="0" xfId="15" applyFont="1" applyFill="1" applyBorder="1"/>
    <xf numFmtId="49" fontId="5" fillId="0" borderId="0" xfId="15" applyFont="1" applyFill="1" applyBorder="1" applyAlignment="1">
      <alignment horizontal="justify"/>
    </xf>
    <xf numFmtId="49" fontId="7" fillId="0" borderId="0" xfId="15" applyNumberFormat="1" applyFont="1" applyFill="1" applyBorder="1" applyAlignment="1">
      <alignment horizontal="right"/>
    </xf>
    <xf numFmtId="49" fontId="6" fillId="0" borderId="0" xfId="15" applyFont="1" applyFill="1" applyBorder="1" applyAlignment="1">
      <alignment horizontal="left"/>
    </xf>
    <xf numFmtId="49" fontId="6" fillId="0" borderId="0" xfId="15" applyFont="1" applyFill="1" applyBorder="1"/>
    <xf numFmtId="49" fontId="7" fillId="0" borderId="0" xfId="15" applyFont="1" applyFill="1" applyBorder="1" applyAlignment="1">
      <alignment horizontal="justify"/>
    </xf>
    <xf numFmtId="49" fontId="7" fillId="0" borderId="0" xfId="15" quotePrefix="1" applyFont="1" applyFill="1" applyBorder="1" applyAlignment="1">
      <alignment horizontal="left"/>
    </xf>
    <xf numFmtId="49" fontId="5" fillId="0" borderId="0" xfId="15" applyNumberFormat="1" applyFont="1" applyFill="1" applyBorder="1" applyAlignment="1">
      <alignment horizontal="right"/>
    </xf>
    <xf numFmtId="49" fontId="5" fillId="0" borderId="2" xfId="15" applyFont="1" applyFill="1" applyBorder="1" applyAlignment="1">
      <alignment horizontal="justify"/>
    </xf>
    <xf numFmtId="3" fontId="4" fillId="0" borderId="3" xfId="7" applyNumberFormat="1" applyFont="1" applyFill="1" applyBorder="1" applyAlignment="1">
      <alignment horizontal="right"/>
    </xf>
    <xf numFmtId="49" fontId="5" fillId="0" borderId="2" xfId="15" applyNumberFormat="1" applyFont="1" applyFill="1" applyBorder="1" applyAlignment="1">
      <alignment horizontal="right"/>
    </xf>
    <xf numFmtId="49" fontId="4" fillId="0" borderId="0" xfId="15" quotePrefix="1" applyFont="1" applyFill="1" applyBorder="1" applyAlignment="1">
      <alignment horizontal="left"/>
    </xf>
    <xf numFmtId="49" fontId="4" fillId="0" borderId="5" xfId="15" applyFont="1" applyFill="1" applyBorder="1" applyAlignment="1">
      <alignment horizontal="left"/>
    </xf>
    <xf numFmtId="49" fontId="4" fillId="0" borderId="5" xfId="15" applyFont="1" applyFill="1" applyBorder="1"/>
    <xf numFmtId="49" fontId="4" fillId="0" borderId="5" xfId="15" applyNumberFormat="1" applyFont="1" applyFill="1" applyBorder="1" applyAlignment="1">
      <alignment horizontal="right"/>
    </xf>
    <xf numFmtId="49" fontId="5" fillId="0" borderId="0" xfId="15" applyFont="1" applyFill="1" applyBorder="1" applyAlignment="1">
      <alignment horizontal="left"/>
    </xf>
    <xf numFmtId="49" fontId="4" fillId="0" borderId="2" xfId="15" applyNumberFormat="1" applyFont="1" applyFill="1" applyBorder="1" applyAlignment="1">
      <alignment horizontal="right"/>
    </xf>
    <xf numFmtId="49" fontId="5" fillId="0" borderId="1" xfId="15" applyFont="1" applyFill="1" applyAlignment="1">
      <alignment horizontal="justify"/>
    </xf>
    <xf numFmtId="49" fontId="5" fillId="0" borderId="16" xfId="13" applyFont="1" applyBorder="1"/>
    <xf numFmtId="49" fontId="4" fillId="0" borderId="0" xfId="13" applyFont="1" applyFill="1" applyBorder="1" applyAlignment="1">
      <alignment horizontal="right"/>
    </xf>
    <xf numFmtId="49" fontId="5" fillId="0" borderId="0" xfId="13" applyFont="1" applyBorder="1"/>
    <xf numFmtId="49" fontId="5" fillId="0" borderId="18" xfId="13" applyFont="1" applyBorder="1"/>
    <xf numFmtId="49" fontId="5" fillId="0" borderId="7" xfId="13" applyFont="1" applyBorder="1" applyAlignment="1">
      <alignment horizontal="justify"/>
    </xf>
    <xf numFmtId="49" fontId="5" fillId="0" borderId="7" xfId="13" applyNumberFormat="1" applyFont="1" applyBorder="1"/>
    <xf numFmtId="41" fontId="4" fillId="0" borderId="7" xfId="5" applyFont="1" applyBorder="1" applyAlignment="1">
      <alignment horizontal="justify"/>
    </xf>
    <xf numFmtId="41" fontId="5" fillId="0" borderId="0" xfId="5" applyFont="1" applyFill="1" applyBorder="1" applyAlignment="1">
      <alignment horizontal="justify"/>
    </xf>
    <xf numFmtId="49" fontId="5" fillId="0" borderId="3" xfId="14" applyFont="1" applyFill="1" applyBorder="1"/>
    <xf numFmtId="49" fontId="5" fillId="0" borderId="19" xfId="14" applyFont="1" applyFill="1" applyBorder="1"/>
    <xf numFmtId="49" fontId="5" fillId="0" borderId="19" xfId="14" applyFont="1" applyFill="1" applyBorder="1" applyAlignment="1">
      <alignment horizontal="justify"/>
    </xf>
    <xf numFmtId="49" fontId="5" fillId="0" borderId="19" xfId="14" applyNumberFormat="1" applyFont="1" applyFill="1" applyBorder="1"/>
    <xf numFmtId="49" fontId="5" fillId="0" borderId="19" xfId="14" applyFont="1" applyFill="1" applyBorder="1" applyAlignment="1">
      <alignment horizontal="right"/>
    </xf>
    <xf numFmtId="41" fontId="4" fillId="0" borderId="20" xfId="6" applyFont="1" applyFill="1" applyBorder="1" applyAlignment="1">
      <alignment horizontal="right"/>
    </xf>
    <xf numFmtId="49" fontId="5" fillId="0" borderId="4" xfId="14" applyFont="1" applyFill="1" applyBorder="1" applyAlignment="1">
      <alignment horizontal="right"/>
    </xf>
    <xf numFmtId="49" fontId="4" fillId="0" borderId="2" xfId="14" applyNumberFormat="1" applyFont="1" applyFill="1" applyBorder="1"/>
    <xf numFmtId="49" fontId="6" fillId="0" borderId="0" xfId="15" applyFont="1" applyFill="1" applyBorder="1" applyAlignment="1">
      <alignment horizontal="right"/>
    </xf>
    <xf numFmtId="49" fontId="4" fillId="0" borderId="0" xfId="15" applyFont="1" applyFill="1" applyBorder="1" applyAlignment="1">
      <alignment horizontal="right"/>
    </xf>
    <xf numFmtId="49" fontId="4" fillId="0" borderId="5" xfId="15" applyFont="1" applyFill="1" applyBorder="1" applyAlignment="1">
      <alignment horizontal="right"/>
    </xf>
    <xf numFmtId="49" fontId="5" fillId="0" borderId="16" xfId="15" applyFont="1" applyFill="1" applyBorder="1"/>
    <xf numFmtId="49" fontId="5" fillId="0" borderId="0" xfId="15" applyFont="1" applyFill="1" applyBorder="1"/>
    <xf numFmtId="49" fontId="11" fillId="0" borderId="0" xfId="15" applyFont="1" applyFill="1" applyBorder="1" applyAlignment="1">
      <alignment horizontal="center"/>
    </xf>
    <xf numFmtId="49" fontId="4" fillId="0" borderId="21" xfId="15" quotePrefix="1" applyFont="1" applyFill="1" applyBorder="1" applyAlignment="1">
      <alignment horizontal="centerContinuous"/>
    </xf>
    <xf numFmtId="49" fontId="5" fillId="0" borderId="21" xfId="15" applyFont="1" applyFill="1" applyBorder="1" applyAlignment="1">
      <alignment horizontal="centerContinuous"/>
    </xf>
    <xf numFmtId="49" fontId="4" fillId="0" borderId="5" xfId="16" applyFont="1" applyFill="1" applyBorder="1"/>
    <xf numFmtId="49" fontId="4" fillId="0" borderId="1" xfId="22" applyFont="1" applyFill="1" applyBorder="1" applyAlignment="1">
      <alignment horizontal="justify"/>
    </xf>
    <xf numFmtId="3" fontId="5" fillId="0" borderId="1" xfId="22" applyNumberFormat="1" applyFont="1" applyFill="1" applyBorder="1"/>
    <xf numFmtId="3" fontId="4" fillId="0" borderId="1" xfId="22" applyNumberFormat="1" applyFont="1" applyFill="1" applyBorder="1"/>
    <xf numFmtId="49" fontId="5" fillId="0" borderId="13" xfId="16" applyFont="1" applyFill="1" applyBorder="1" applyAlignment="1">
      <alignment horizontal="right"/>
    </xf>
    <xf numFmtId="3" fontId="4" fillId="0" borderId="4" xfId="3" applyNumberFormat="1" applyFont="1" applyFill="1" applyBorder="1" applyAlignment="1">
      <alignment horizontal="right"/>
    </xf>
    <xf numFmtId="49" fontId="4" fillId="0" borderId="2" xfId="16" applyNumberFormat="1" applyFont="1" applyFill="1" applyBorder="1" applyAlignment="1">
      <alignment horizontal="right"/>
    </xf>
    <xf numFmtId="3" fontId="4" fillId="0" borderId="3" xfId="3" applyNumberFormat="1" applyFont="1" applyFill="1" applyBorder="1" applyAlignment="1">
      <alignment horizontal="right"/>
    </xf>
    <xf numFmtId="49" fontId="5" fillId="0" borderId="16" xfId="22" applyFont="1" applyFill="1" applyBorder="1" applyAlignment="1">
      <alignment horizontal="right"/>
    </xf>
    <xf numFmtId="3" fontId="4" fillId="0" borderId="16" xfId="22" applyNumberFormat="1" applyFont="1" applyFill="1" applyBorder="1" applyAlignment="1">
      <alignment horizontal="center"/>
    </xf>
    <xf numFmtId="3" fontId="4" fillId="0" borderId="16" xfId="22" applyNumberFormat="1" applyFont="1" applyFill="1" applyBorder="1"/>
    <xf numFmtId="3" fontId="5" fillId="0" borderId="16" xfId="22" applyNumberFormat="1" applyFont="1" applyFill="1" applyBorder="1"/>
    <xf numFmtId="49" fontId="11" fillId="0" borderId="22" xfId="22" applyFont="1" applyFill="1" applyBorder="1" applyAlignment="1">
      <alignment horizontal="center"/>
    </xf>
    <xf numFmtId="3" fontId="5" fillId="0" borderId="0" xfId="22" applyNumberFormat="1" applyFont="1" applyFill="1" applyBorder="1"/>
    <xf numFmtId="3" fontId="5" fillId="0" borderId="2" xfId="22" applyNumberFormat="1" applyFont="1" applyFill="1" applyBorder="1"/>
    <xf numFmtId="49" fontId="5" fillId="0" borderId="2" xfId="22" applyFont="1" applyFill="1" applyBorder="1" applyAlignment="1">
      <alignment horizontal="left"/>
    </xf>
    <xf numFmtId="3" fontId="5" fillId="0" borderId="2" xfId="22" applyNumberFormat="1" applyFont="1" applyFill="1" applyBorder="1" applyAlignment="1">
      <alignment horizontal="right"/>
    </xf>
    <xf numFmtId="49" fontId="10" fillId="0" borderId="13" xfId="20" applyFont="1" applyFill="1" applyBorder="1" applyAlignment="1">
      <alignment horizontal="right"/>
    </xf>
    <xf numFmtId="49" fontId="10" fillId="0" borderId="16" xfId="20" applyFont="1" applyFill="1" applyBorder="1" applyAlignment="1">
      <alignment horizontal="right"/>
    </xf>
    <xf numFmtId="3" fontId="4" fillId="0" borderId="14" xfId="3" applyNumberFormat="1" applyFont="1" applyFill="1" applyBorder="1" applyAlignment="1">
      <alignment horizontal="right"/>
    </xf>
    <xf numFmtId="49" fontId="4" fillId="0" borderId="2" xfId="20" applyNumberFormat="1" applyFont="1" applyFill="1" applyBorder="1" applyAlignment="1">
      <alignment horizontal="right"/>
    </xf>
    <xf numFmtId="49" fontId="8" fillId="0" borderId="0" xfId="19" quotePrefix="1" applyFont="1" applyFill="1" applyBorder="1" applyAlignment="1">
      <alignment horizontal="right" vertical="center"/>
    </xf>
    <xf numFmtId="49" fontId="6" fillId="0" borderId="0" xfId="19" applyFont="1" applyBorder="1">
      <alignment vertical="center"/>
    </xf>
    <xf numFmtId="49" fontId="5" fillId="0" borderId="16" xfId="19" applyFont="1" applyBorder="1">
      <alignment vertical="center"/>
    </xf>
    <xf numFmtId="49" fontId="11" fillId="0" borderId="0" xfId="19" applyFont="1" applyBorder="1" applyAlignment="1">
      <alignment horizontal="center" vertical="center"/>
    </xf>
    <xf numFmtId="49" fontId="5" fillId="2" borderId="16" xfId="19" applyFont="1" applyFill="1" applyBorder="1">
      <alignment vertical="center"/>
    </xf>
    <xf numFmtId="49" fontId="5" fillId="0" borderId="18" xfId="19" applyFont="1" applyBorder="1">
      <alignment vertical="center"/>
    </xf>
    <xf numFmtId="49" fontId="5" fillId="0" borderId="7" xfId="19" applyFont="1" applyBorder="1">
      <alignment vertical="center"/>
    </xf>
    <xf numFmtId="49" fontId="5" fillId="0" borderId="17" xfId="19" applyFont="1" applyBorder="1">
      <alignment vertical="center"/>
    </xf>
    <xf numFmtId="49" fontId="5" fillId="0" borderId="6" xfId="19" applyFont="1" applyBorder="1">
      <alignment vertical="center"/>
    </xf>
    <xf numFmtId="3" fontId="5" fillId="0" borderId="6" xfId="19" applyNumberFormat="1" applyFont="1" applyBorder="1">
      <alignment vertical="center"/>
    </xf>
    <xf numFmtId="49" fontId="4" fillId="0" borderId="7" xfId="22" applyFont="1" applyFill="1" applyBorder="1" applyAlignment="1">
      <alignment horizontal="justify"/>
    </xf>
    <xf numFmtId="3" fontId="5" fillId="0" borderId="7" xfId="22" applyNumberFormat="1" applyFont="1" applyFill="1" applyBorder="1"/>
    <xf numFmtId="3" fontId="5" fillId="0" borderId="19" xfId="18" applyNumberFormat="1" applyFont="1" applyBorder="1"/>
    <xf numFmtId="3" fontId="5" fillId="0" borderId="7" xfId="19" applyNumberFormat="1" applyFont="1" applyBorder="1">
      <alignment vertical="center"/>
    </xf>
    <xf numFmtId="49" fontId="4" fillId="3" borderId="0" xfId="19" applyFont="1" applyFill="1" applyBorder="1">
      <alignment vertical="center"/>
    </xf>
    <xf numFmtId="49" fontId="4" fillId="3" borderId="0" xfId="19" applyFont="1" applyFill="1" applyBorder="1" applyAlignment="1">
      <alignment horizontal="justify"/>
    </xf>
    <xf numFmtId="49" fontId="4" fillId="3" borderId="0" xfId="19" applyNumberFormat="1" applyFont="1" applyFill="1" applyBorder="1">
      <alignment vertical="center"/>
    </xf>
    <xf numFmtId="3" fontId="4" fillId="0" borderId="0" xfId="19" applyNumberFormat="1" applyFont="1" applyBorder="1">
      <alignment vertical="center"/>
    </xf>
    <xf numFmtId="49" fontId="5" fillId="0" borderId="16" xfId="18" applyFont="1" applyFill="1" applyBorder="1"/>
    <xf numFmtId="49" fontId="11" fillId="0" borderId="0" xfId="18" applyFont="1" applyFill="1" applyBorder="1" applyAlignment="1">
      <alignment horizontal="center"/>
    </xf>
    <xf numFmtId="49" fontId="5" fillId="0" borderId="13" xfId="18" applyFont="1" applyFill="1" applyBorder="1"/>
    <xf numFmtId="49" fontId="5" fillId="0" borderId="0" xfId="18" applyFont="1" applyFill="1" applyBorder="1" applyAlignment="1">
      <alignment horizontal="left"/>
    </xf>
    <xf numFmtId="49" fontId="4" fillId="0" borderId="13" xfId="18" applyFont="1" applyFill="1" applyBorder="1"/>
    <xf numFmtId="49" fontId="11" fillId="0" borderId="22" xfId="18" applyFont="1" applyFill="1" applyBorder="1" applyAlignment="1">
      <alignment horizontal="center"/>
    </xf>
    <xf numFmtId="41" fontId="4" fillId="0" borderId="4" xfId="9" applyFont="1" applyFill="1" applyBorder="1" applyAlignment="1">
      <alignment horizontal="justify"/>
    </xf>
    <xf numFmtId="41" fontId="4" fillId="0" borderId="4" xfId="9" applyFont="1" applyFill="1" applyBorder="1" applyAlignment="1"/>
    <xf numFmtId="41" fontId="4" fillId="0" borderId="3" xfId="9" applyFont="1" applyFill="1" applyBorder="1" applyAlignment="1">
      <alignment horizontal="justify"/>
    </xf>
    <xf numFmtId="49" fontId="5" fillId="0" borderId="4" xfId="18" applyFont="1" applyFill="1" applyBorder="1"/>
    <xf numFmtId="41" fontId="4" fillId="0" borderId="3" xfId="9" applyFont="1" applyFill="1" applyBorder="1" applyAlignment="1"/>
    <xf numFmtId="41" fontId="4" fillId="0" borderId="14" xfId="9" applyFont="1" applyFill="1" applyBorder="1" applyAlignment="1"/>
    <xf numFmtId="49" fontId="11" fillId="0" borderId="20" xfId="18" applyFont="1" applyFill="1" applyBorder="1" applyAlignment="1">
      <alignment horizontal="center"/>
    </xf>
    <xf numFmtId="49" fontId="4" fillId="0" borderId="2" xfId="18" applyNumberFormat="1" applyFont="1" applyFill="1" applyBorder="1" applyAlignment="1">
      <alignment horizontal="right"/>
    </xf>
    <xf numFmtId="49" fontId="4" fillId="0" borderId="0" xfId="18" applyFont="1" applyFill="1" applyBorder="1" applyAlignment="1">
      <alignment horizontal="justify"/>
    </xf>
    <xf numFmtId="49" fontId="4" fillId="0" borderId="0" xfId="18" applyNumberFormat="1" applyFont="1" applyFill="1" applyBorder="1"/>
    <xf numFmtId="49" fontId="11" fillId="0" borderId="12" xfId="18" applyFont="1" applyFill="1" applyBorder="1" applyAlignment="1">
      <alignment horizontal="center"/>
    </xf>
    <xf numFmtId="49" fontId="4" fillId="0" borderId="21" xfId="18" applyFont="1" applyFill="1" applyBorder="1" applyAlignment="1">
      <alignment horizontal="centerContinuous"/>
    </xf>
    <xf numFmtId="49" fontId="5" fillId="0" borderId="21" xfId="18" applyFont="1" applyFill="1" applyBorder="1" applyAlignment="1">
      <alignment horizontal="centerContinuous"/>
    </xf>
    <xf numFmtId="49" fontId="5" fillId="0" borderId="21" xfId="18" applyNumberFormat="1" applyFont="1" applyFill="1" applyBorder="1" applyAlignment="1">
      <alignment horizontal="centerContinuous"/>
    </xf>
    <xf numFmtId="41" fontId="5" fillId="0" borderId="21" xfId="9" applyFont="1" applyFill="1" applyBorder="1" applyAlignment="1">
      <alignment horizontal="centerContinuous"/>
    </xf>
    <xf numFmtId="41" fontId="8" fillId="0" borderId="13" xfId="9" applyFont="1" applyFill="1" applyBorder="1" applyAlignment="1">
      <alignment horizontal="centerContinuous"/>
    </xf>
    <xf numFmtId="49" fontId="5" fillId="0" borderId="13" xfId="17" applyFont="1" applyFill="1" applyBorder="1"/>
    <xf numFmtId="49" fontId="4" fillId="0" borderId="2" xfId="17" applyFont="1" applyFill="1" applyBorder="1"/>
    <xf numFmtId="3" fontId="11" fillId="0" borderId="22" xfId="17" applyNumberFormat="1" applyFont="1" applyFill="1" applyBorder="1" applyAlignment="1">
      <alignment horizontal="center"/>
    </xf>
    <xf numFmtId="49" fontId="11" fillId="0" borderId="22" xfId="13" applyFont="1" applyBorder="1" applyAlignment="1">
      <alignment horizontal="center"/>
    </xf>
    <xf numFmtId="49" fontId="11" fillId="0" borderId="0" xfId="13" applyFont="1" applyBorder="1" applyAlignment="1">
      <alignment horizontal="center"/>
    </xf>
    <xf numFmtId="49" fontId="11" fillId="0" borderId="22" xfId="14" applyFont="1" applyFill="1" applyBorder="1" applyAlignment="1">
      <alignment horizontal="center"/>
    </xf>
    <xf numFmtId="49" fontId="11" fillId="0" borderId="0" xfId="14" applyFont="1" applyFill="1" applyBorder="1" applyAlignment="1">
      <alignment horizontal="center"/>
    </xf>
    <xf numFmtId="49" fontId="11" fillId="0" borderId="12" xfId="15" applyFont="1" applyFill="1" applyBorder="1" applyAlignment="1">
      <alignment horizontal="center"/>
    </xf>
    <xf numFmtId="49" fontId="11" fillId="0" borderId="22" xfId="15" applyFont="1" applyFill="1" applyBorder="1" applyAlignment="1">
      <alignment horizontal="center"/>
    </xf>
    <xf numFmtId="49" fontId="11" fillId="0" borderId="22" xfId="16" applyFont="1" applyFill="1" applyBorder="1" applyAlignment="1">
      <alignment horizontal="center"/>
    </xf>
    <xf numFmtId="49" fontId="11" fillId="0" borderId="0" xfId="16" applyFont="1" applyFill="1" applyBorder="1" applyAlignment="1">
      <alignment horizontal="center"/>
    </xf>
    <xf numFmtId="3" fontId="11" fillId="0" borderId="0" xfId="17" applyNumberFormat="1" applyFont="1" applyFill="1" applyBorder="1" applyAlignment="1">
      <alignment horizontal="center"/>
    </xf>
    <xf numFmtId="49" fontId="11" fillId="0" borderId="22" xfId="19" applyFont="1" applyBorder="1" applyAlignment="1">
      <alignment horizontal="center" vertical="center"/>
    </xf>
    <xf numFmtId="49" fontId="11" fillId="0" borderId="22" xfId="19" applyFont="1" applyFill="1" applyBorder="1" applyAlignment="1">
      <alignment horizontal="center" vertical="center"/>
    </xf>
    <xf numFmtId="49" fontId="11" fillId="0" borderId="20" xfId="19" applyFont="1" applyBorder="1" applyAlignment="1">
      <alignment horizontal="center" vertical="center"/>
    </xf>
    <xf numFmtId="1" fontId="2" fillId="0" borderId="22" xfId="20" applyNumberFormat="1" applyFont="1" applyFill="1" applyBorder="1" applyAlignment="1">
      <alignment horizontal="center"/>
    </xf>
    <xf numFmtId="1" fontId="13" fillId="0" borderId="22" xfId="20" applyNumberFormat="1" applyFont="1" applyFill="1" applyBorder="1" applyAlignment="1">
      <alignment horizontal="center"/>
    </xf>
    <xf numFmtId="1" fontId="14" fillId="0" borderId="22" xfId="3" applyNumberFormat="1" applyFont="1" applyFill="1" applyBorder="1" applyAlignment="1">
      <alignment horizontal="center"/>
    </xf>
    <xf numFmtId="1" fontId="2" fillId="0" borderId="0" xfId="20" applyNumberFormat="1" applyFont="1" applyFill="1" applyBorder="1" applyAlignment="1">
      <alignment horizontal="center"/>
    </xf>
    <xf numFmtId="49" fontId="5" fillId="0" borderId="16" xfId="21" applyFont="1" applyBorder="1"/>
    <xf numFmtId="49" fontId="4" fillId="0" borderId="0" xfId="21" applyFont="1" applyBorder="1" applyAlignment="1">
      <alignment horizontal="right"/>
    </xf>
    <xf numFmtId="49" fontId="6" fillId="3" borderId="0" xfId="21" applyFont="1" applyFill="1" applyBorder="1" applyAlignment="1">
      <alignment horizontal="right"/>
    </xf>
    <xf numFmtId="49" fontId="4" fillId="0" borderId="0" xfId="21" applyFont="1" applyFill="1" applyBorder="1" applyAlignment="1">
      <alignment horizontal="right"/>
    </xf>
    <xf numFmtId="49" fontId="4" fillId="0" borderId="0" xfId="21" applyFont="1" applyBorder="1" applyAlignment="1">
      <alignment horizontal="justify" wrapText="1"/>
    </xf>
    <xf numFmtId="49" fontId="11" fillId="0" borderId="0" xfId="21" applyFont="1" applyBorder="1" applyAlignment="1">
      <alignment horizontal="center"/>
    </xf>
    <xf numFmtId="49" fontId="4" fillId="0" borderId="1" xfId="21" applyFont="1"/>
    <xf numFmtId="49" fontId="4" fillId="0" borderId="0" xfId="21" applyNumberFormat="1" applyFont="1" applyBorder="1" applyAlignment="1"/>
    <xf numFmtId="49" fontId="11" fillId="0" borderId="0" xfId="22" applyFont="1" applyFill="1" applyBorder="1" applyAlignment="1">
      <alignment horizontal="center"/>
    </xf>
    <xf numFmtId="49" fontId="4" fillId="0" borderId="10" xfId="22" applyFont="1" applyFill="1" applyBorder="1" applyAlignment="1">
      <alignment horizontal="center"/>
    </xf>
    <xf numFmtId="49" fontId="4" fillId="0" borderId="10" xfId="22" applyFont="1" applyFill="1" applyBorder="1"/>
    <xf numFmtId="49" fontId="4" fillId="0" borderId="10" xfId="22" applyFont="1" applyFill="1" applyBorder="1" applyAlignment="1">
      <alignment horizontal="justify"/>
    </xf>
    <xf numFmtId="49" fontId="5" fillId="0" borderId="10" xfId="22" applyFont="1" applyFill="1" applyBorder="1" applyAlignment="1">
      <alignment horizontal="justify"/>
    </xf>
    <xf numFmtId="3" fontId="5" fillId="0" borderId="10" xfId="11" applyNumberFormat="1" applyFont="1" applyFill="1" applyBorder="1" applyAlignment="1">
      <alignment horizontal="right"/>
    </xf>
    <xf numFmtId="49" fontId="5" fillId="0" borderId="10" xfId="22" applyFont="1" applyFill="1" applyBorder="1"/>
    <xf numFmtId="3" fontId="5" fillId="0" borderId="10" xfId="22" applyNumberFormat="1" applyFont="1" applyFill="1" applyBorder="1" applyAlignment="1">
      <alignment horizontal="right"/>
    </xf>
    <xf numFmtId="2" fontId="5" fillId="0" borderId="10" xfId="22" applyNumberFormat="1" applyFont="1" applyFill="1" applyBorder="1"/>
    <xf numFmtId="49" fontId="5" fillId="0" borderId="10" xfId="22" applyNumberFormat="1" applyFont="1" applyFill="1" applyBorder="1"/>
    <xf numFmtId="49" fontId="5" fillId="0" borderId="10" xfId="22" applyFont="1" applyFill="1" applyBorder="1" applyAlignment="1">
      <alignment horizontal="center"/>
    </xf>
    <xf numFmtId="49" fontId="4" fillId="0" borderId="11" xfId="22" applyFont="1" applyFill="1" applyBorder="1"/>
    <xf numFmtId="2" fontId="5" fillId="0" borderId="0" xfId="22" applyNumberFormat="1" applyFont="1" applyFill="1" applyBorder="1"/>
    <xf numFmtId="49" fontId="5" fillId="0" borderId="12" xfId="22" applyFont="1" applyFill="1" applyBorder="1"/>
    <xf numFmtId="49" fontId="5" fillId="0" borderId="0" xfId="22" applyFont="1" applyFill="1" applyBorder="1" applyAlignment="1">
      <alignment horizontal="center"/>
    </xf>
    <xf numFmtId="49" fontId="4" fillId="0" borderId="0" xfId="22" applyFont="1" applyFill="1" applyBorder="1" applyAlignment="1">
      <alignment horizontal="center"/>
    </xf>
    <xf numFmtId="49" fontId="5" fillId="0" borderId="16" xfId="19" applyFont="1" applyFill="1" applyBorder="1">
      <alignment vertical="center"/>
    </xf>
    <xf numFmtId="49" fontId="5" fillId="0" borderId="1" xfId="19" applyFont="1" applyFill="1">
      <alignment vertical="center"/>
    </xf>
    <xf numFmtId="3" fontId="5" fillId="0" borderId="1" xfId="19" applyNumberFormat="1" applyFont="1" applyFill="1">
      <alignment vertical="center"/>
    </xf>
    <xf numFmtId="49" fontId="5" fillId="0" borderId="2" xfId="20" quotePrefix="1" applyFont="1" applyFill="1" applyBorder="1" applyAlignment="1">
      <alignment horizontal="left"/>
    </xf>
    <xf numFmtId="3" fontId="10" fillId="0" borderId="0" xfId="20" applyNumberFormat="1" applyFont="1" applyFill="1" applyBorder="1"/>
    <xf numFmtId="49" fontId="11" fillId="0" borderId="22" xfId="21" applyFont="1" applyBorder="1" applyAlignment="1">
      <alignment horizontal="center"/>
    </xf>
    <xf numFmtId="49" fontId="11" fillId="0" borderId="22" xfId="21" applyFont="1" applyFill="1" applyBorder="1" applyAlignment="1">
      <alignment horizontal="center"/>
    </xf>
    <xf numFmtId="49" fontId="11" fillId="0" borderId="20" xfId="21" applyFont="1" applyBorder="1" applyAlignment="1">
      <alignment horizontal="center"/>
    </xf>
    <xf numFmtId="49" fontId="4" fillId="0" borderId="22" xfId="22" applyFont="1" applyFill="1" applyBorder="1" applyAlignment="1">
      <alignment horizontal="justify"/>
    </xf>
    <xf numFmtId="49" fontId="5" fillId="0" borderId="2" xfId="21" applyFont="1" applyFill="1" applyBorder="1" applyAlignment="1">
      <alignment horizontal="justify"/>
    </xf>
    <xf numFmtId="49" fontId="5" fillId="0" borderId="2" xfId="21" applyFont="1" applyFill="1" applyBorder="1" applyAlignment="1">
      <alignment horizontal="right"/>
    </xf>
    <xf numFmtId="41" fontId="5" fillId="0" borderId="2" xfId="10" applyFont="1" applyFill="1" applyBorder="1"/>
    <xf numFmtId="49" fontId="5" fillId="0" borderId="4" xfId="21" applyFont="1" applyFill="1" applyBorder="1"/>
    <xf numFmtId="49" fontId="1" fillId="4" borderId="0" xfId="12" applyFont="1" applyFill="1" applyBorder="1"/>
    <xf numFmtId="3" fontId="1" fillId="4" borderId="0" xfId="12" applyNumberFormat="1" applyFont="1" applyFill="1" applyBorder="1"/>
    <xf numFmtId="49" fontId="2" fillId="4" borderId="0" xfId="12" applyFont="1" applyFill="1" applyBorder="1" applyAlignment="1">
      <alignment horizontal="center"/>
    </xf>
    <xf numFmtId="49" fontId="3" fillId="4" borderId="0" xfId="12" applyFont="1" applyFill="1" applyBorder="1"/>
    <xf numFmtId="49" fontId="1" fillId="4" borderId="0" xfId="12" applyFont="1" applyFill="1" applyBorder="1" applyAlignment="1">
      <alignment horizontal="justify"/>
    </xf>
    <xf numFmtId="49" fontId="1" fillId="4" borderId="0" xfId="12" applyNumberFormat="1" applyFont="1" applyFill="1" applyBorder="1"/>
    <xf numFmtId="3" fontId="1" fillId="4" borderId="0" xfId="4" applyNumberFormat="1" applyFont="1" applyFill="1" applyBorder="1" applyAlignment="1">
      <alignment horizontal="justify"/>
    </xf>
    <xf numFmtId="49" fontId="3" fillId="4" borderId="0" xfId="12" applyFont="1" applyFill="1" applyBorder="1" applyAlignment="1">
      <alignment horizontal="left"/>
    </xf>
    <xf numFmtId="49" fontId="1" fillId="4" borderId="0" xfId="12" applyNumberFormat="1" applyFont="1" applyFill="1" applyBorder="1" applyAlignment="1">
      <alignment horizontal="right"/>
    </xf>
    <xf numFmtId="49" fontId="1" fillId="4" borderId="0" xfId="12" applyFont="1" applyFill="1" applyBorder="1" applyAlignment="1">
      <alignment horizontal="justify" wrapText="1"/>
    </xf>
    <xf numFmtId="3" fontId="1" fillId="4" borderId="0" xfId="12" applyNumberFormat="1" applyFont="1" applyFill="1" applyBorder="1" applyAlignment="1">
      <alignment horizontal="right"/>
    </xf>
    <xf numFmtId="49" fontId="2" fillId="4" borderId="22" xfId="12" applyFont="1" applyFill="1" applyBorder="1" applyAlignment="1">
      <alignment horizontal="center"/>
    </xf>
    <xf numFmtId="3" fontId="3" fillId="4" borderId="4" xfId="12" applyNumberFormat="1" applyFont="1" applyFill="1" applyBorder="1" applyAlignment="1">
      <alignment horizontal="right"/>
    </xf>
    <xf numFmtId="49" fontId="2" fillId="4" borderId="20" xfId="12" applyFont="1" applyFill="1" applyBorder="1" applyAlignment="1">
      <alignment horizontal="center"/>
    </xf>
    <xf numFmtId="49" fontId="3" fillId="4" borderId="2" xfId="12" applyNumberFormat="1" applyFont="1" applyFill="1" applyBorder="1" applyAlignment="1">
      <alignment horizontal="right"/>
    </xf>
    <xf numFmtId="3" fontId="1" fillId="4" borderId="2" xfId="4" applyNumberFormat="1" applyFont="1" applyFill="1" applyBorder="1" applyAlignment="1">
      <alignment horizontal="justify"/>
    </xf>
    <xf numFmtId="3" fontId="3" fillId="4" borderId="3" xfId="4" applyNumberFormat="1" applyFont="1" applyFill="1" applyBorder="1" applyAlignment="1">
      <alignment horizontal="right"/>
    </xf>
    <xf numFmtId="49" fontId="1" fillId="4" borderId="2" xfId="12" applyFont="1" applyFill="1" applyBorder="1" applyAlignment="1">
      <alignment horizontal="justify"/>
    </xf>
    <xf numFmtId="49" fontId="1" fillId="4" borderId="2" xfId="12" applyNumberFormat="1" applyFont="1" applyFill="1" applyBorder="1" applyAlignment="1">
      <alignment horizontal="right"/>
    </xf>
    <xf numFmtId="3" fontId="3" fillId="4" borderId="3" xfId="12" applyNumberFormat="1" applyFont="1" applyFill="1" applyBorder="1" applyAlignment="1">
      <alignment horizontal="right"/>
    </xf>
    <xf numFmtId="49" fontId="1" fillId="4" borderId="2" xfId="12" applyFont="1" applyFill="1" applyBorder="1" applyAlignment="1">
      <alignment horizontal="justify" wrapText="1"/>
    </xf>
    <xf numFmtId="3" fontId="12" fillId="0" borderId="20" xfId="17" applyNumberFormat="1" applyFont="1" applyFill="1" applyBorder="1" applyAlignment="1">
      <alignment horizontal="center"/>
    </xf>
    <xf numFmtId="49" fontId="4" fillId="0" borderId="2" xfId="17" applyFont="1" applyFill="1" applyBorder="1" applyAlignment="1">
      <alignment horizontal="justify"/>
    </xf>
    <xf numFmtId="3" fontId="4" fillId="0" borderId="2" xfId="8" applyNumberFormat="1" applyFont="1" applyFill="1" applyBorder="1" applyAlignment="1">
      <alignment horizontal="left"/>
    </xf>
    <xf numFmtId="3" fontId="4" fillId="0" borderId="11" xfId="17" applyNumberFormat="1" applyFont="1" applyFill="1" applyBorder="1"/>
    <xf numFmtId="49" fontId="4" fillId="0" borderId="17" xfId="17" applyFont="1" applyFill="1" applyBorder="1"/>
    <xf numFmtId="49" fontId="4" fillId="0" borderId="6" xfId="17" applyFont="1" applyFill="1" applyBorder="1"/>
    <xf numFmtId="49" fontId="4" fillId="0" borderId="0" xfId="17" applyFont="1" applyFill="1" applyBorder="1" applyAlignment="1">
      <alignment horizontal="justify"/>
    </xf>
    <xf numFmtId="49" fontId="4" fillId="0" borderId="0" xfId="17" applyNumberFormat="1" applyFont="1" applyFill="1" applyBorder="1"/>
    <xf numFmtId="3" fontId="4" fillId="0" borderId="0" xfId="8" applyNumberFormat="1" applyFont="1" applyFill="1" applyBorder="1" applyAlignment="1">
      <alignment horizontal="left"/>
    </xf>
    <xf numFmtId="49" fontId="12" fillId="0" borderId="22" xfId="19" applyFont="1" applyBorder="1" applyAlignment="1">
      <alignment horizontal="center" vertical="center" wrapText="1"/>
    </xf>
    <xf numFmtId="49" fontId="12" fillId="0" borderId="22" xfId="21" applyFont="1" applyBorder="1" applyAlignment="1">
      <alignment horizontal="center" wrapText="1"/>
    </xf>
    <xf numFmtId="49" fontId="12" fillId="0" borderId="22" xfId="22" applyFont="1" applyFill="1" applyBorder="1" applyAlignment="1">
      <alignment horizontal="center" wrapText="1"/>
    </xf>
    <xf numFmtId="49" fontId="12" fillId="0" borderId="22" xfId="18" applyFont="1" applyFill="1" applyBorder="1" applyAlignment="1">
      <alignment horizontal="center" wrapText="1"/>
    </xf>
    <xf numFmtId="3" fontId="12" fillId="0" borderId="22" xfId="17" applyNumberFormat="1" applyFont="1" applyFill="1" applyBorder="1" applyAlignment="1">
      <alignment horizontal="center" wrapText="1"/>
    </xf>
    <xf numFmtId="49" fontId="12" fillId="0" borderId="22" xfId="16" applyFont="1" applyFill="1" applyBorder="1" applyAlignment="1">
      <alignment horizontal="center" wrapText="1"/>
    </xf>
    <xf numFmtId="1" fontId="12" fillId="0" borderId="22" xfId="20" applyNumberFormat="1" applyFont="1" applyFill="1" applyBorder="1" applyAlignment="1">
      <alignment horizontal="center" wrapText="1"/>
    </xf>
    <xf numFmtId="49" fontId="12" fillId="0" borderId="22" xfId="15" applyFont="1" applyFill="1" applyBorder="1" applyAlignment="1">
      <alignment horizontal="center" wrapText="1"/>
    </xf>
    <xf numFmtId="49" fontId="12" fillId="0" borderId="22" xfId="14" applyFont="1" applyFill="1" applyBorder="1" applyAlignment="1">
      <alignment horizontal="center" wrapText="1"/>
    </xf>
    <xf numFmtId="49" fontId="12" fillId="0" borderId="22" xfId="13" applyFont="1" applyBorder="1" applyAlignment="1">
      <alignment horizontal="center" wrapText="1"/>
    </xf>
    <xf numFmtId="49" fontId="12" fillId="4" borderId="22" xfId="12" applyFont="1" applyFill="1" applyBorder="1" applyAlignment="1">
      <alignment horizontal="center" wrapText="1"/>
    </xf>
    <xf numFmtId="49" fontId="5" fillId="4" borderId="0" xfId="12" applyFont="1" applyFill="1" applyBorder="1"/>
    <xf numFmtId="0" fontId="5" fillId="0" borderId="0" xfId="0" applyFont="1"/>
    <xf numFmtId="49" fontId="5" fillId="0" borderId="1" xfId="20" applyFont="1" applyFill="1" applyAlignment="1">
      <alignment horizontal="justify"/>
    </xf>
    <xf numFmtId="49" fontId="5" fillId="0" borderId="17" xfId="13" applyFont="1" applyBorder="1"/>
    <xf numFmtId="49" fontId="5" fillId="0" borderId="6" xfId="13" applyFont="1" applyBorder="1"/>
    <xf numFmtId="49" fontId="5" fillId="0" borderId="7" xfId="13" applyFont="1" applyBorder="1"/>
    <xf numFmtId="49" fontId="5" fillId="0" borderId="0" xfId="13" applyFont="1" applyBorder="1" applyAlignment="1">
      <alignment horizontal="justify"/>
    </xf>
    <xf numFmtId="49" fontId="5" fillId="0" borderId="0" xfId="13" applyNumberFormat="1" applyFont="1" applyBorder="1"/>
    <xf numFmtId="49" fontId="11" fillId="0" borderId="20" xfId="13" applyFont="1" applyBorder="1" applyAlignment="1">
      <alignment horizontal="center"/>
    </xf>
    <xf numFmtId="3" fontId="4" fillId="3" borderId="0" xfId="19" applyNumberFormat="1" applyFont="1" applyFill="1" applyBorder="1" applyAlignment="1">
      <alignment horizontal="left"/>
    </xf>
    <xf numFmtId="3" fontId="5" fillId="0" borderId="0" xfId="3" applyNumberFormat="1" applyFont="1" applyBorder="1" applyAlignment="1">
      <alignment horizontal="left"/>
    </xf>
    <xf numFmtId="3" fontId="5" fillId="0" borderId="0" xfId="19" applyNumberFormat="1" applyFont="1" applyBorder="1" applyAlignment="1">
      <alignment horizontal="left" vertical="center"/>
    </xf>
    <xf numFmtId="3" fontId="5" fillId="0" borderId="2" xfId="3" applyNumberFormat="1" applyFont="1" applyBorder="1" applyAlignment="1">
      <alignment horizontal="left"/>
    </xf>
    <xf numFmtId="49" fontId="5" fillId="0" borderId="0" xfId="14" applyFont="1" applyFill="1" applyBorder="1" applyAlignment="1">
      <alignment horizontal="left"/>
    </xf>
    <xf numFmtId="3" fontId="5" fillId="0" borderId="1" xfId="19" applyNumberFormat="1" applyFont="1" applyAlignment="1">
      <alignment horizontal="left"/>
    </xf>
    <xf numFmtId="3" fontId="4" fillId="0" borderId="13" xfId="7" applyNumberFormat="1" applyFont="1" applyFill="1" applyBorder="1" applyAlignment="1">
      <alignment horizontal="right"/>
    </xf>
    <xf numFmtId="3" fontId="4" fillId="0" borderId="4" xfId="7" applyNumberFormat="1" applyFont="1" applyFill="1" applyBorder="1" applyAlignment="1">
      <alignment horizontal="right"/>
    </xf>
    <xf numFmtId="3" fontId="6" fillId="0" borderId="4" xfId="7" applyNumberFormat="1" applyFont="1" applyFill="1" applyBorder="1" applyAlignment="1">
      <alignment horizontal="right"/>
    </xf>
    <xf numFmtId="3" fontId="4" fillId="0" borderId="4" xfId="15" applyNumberFormat="1" applyFont="1" applyFill="1" applyBorder="1" applyAlignment="1">
      <alignment horizontal="right"/>
    </xf>
    <xf numFmtId="3" fontId="4" fillId="0" borderId="14" xfId="15" applyNumberFormat="1" applyFont="1" applyFill="1" applyBorder="1" applyAlignment="1">
      <alignment horizontal="right"/>
    </xf>
    <xf numFmtId="3" fontId="4" fillId="0" borderId="3" xfId="15" applyNumberFormat="1" applyFont="1" applyFill="1" applyBorder="1" applyAlignment="1">
      <alignment horizontal="right"/>
    </xf>
    <xf numFmtId="3" fontId="4" fillId="0" borderId="1" xfId="7" applyNumberFormat="1" applyFont="1" applyFill="1" applyBorder="1" applyAlignment="1">
      <alignment horizontal="right"/>
    </xf>
    <xf numFmtId="3" fontId="5" fillId="0" borderId="2" xfId="7" applyNumberFormat="1" applyFont="1" applyFill="1" applyBorder="1" applyAlignment="1">
      <alignment horizontal="left"/>
    </xf>
    <xf numFmtId="3" fontId="5" fillId="0" borderId="0" xfId="7" applyNumberFormat="1" applyFont="1" applyFill="1" applyBorder="1" applyAlignment="1">
      <alignment horizontal="left"/>
    </xf>
    <xf numFmtId="3" fontId="5" fillId="0" borderId="21" xfId="7" applyNumberFormat="1" applyFont="1" applyFill="1" applyBorder="1" applyAlignment="1">
      <alignment horizontal="left"/>
    </xf>
    <xf numFmtId="3" fontId="7" fillId="0" borderId="0" xfId="7" applyNumberFormat="1" applyFont="1" applyFill="1" applyBorder="1" applyAlignment="1">
      <alignment horizontal="left"/>
    </xf>
    <xf numFmtId="3" fontId="5" fillId="0" borderId="0" xfId="15" applyNumberFormat="1" applyFont="1" applyFill="1" applyBorder="1" applyAlignment="1">
      <alignment horizontal="left"/>
    </xf>
    <xf numFmtId="3" fontId="4" fillId="0" borderId="0" xfId="7" applyNumberFormat="1" applyFont="1" applyFill="1" applyBorder="1" applyAlignment="1">
      <alignment horizontal="left"/>
    </xf>
    <xf numFmtId="3" fontId="4" fillId="0" borderId="2" xfId="15" applyNumberFormat="1" applyFont="1" applyFill="1" applyBorder="1" applyAlignment="1">
      <alignment horizontal="left"/>
    </xf>
    <xf numFmtId="3" fontId="5" fillId="0" borderId="1" xfId="7" applyNumberFormat="1" applyFont="1" applyFill="1" applyBorder="1" applyAlignment="1">
      <alignment horizontal="left"/>
    </xf>
    <xf numFmtId="49" fontId="5" fillId="0" borderId="21" xfId="15" applyNumberFormat="1" applyFont="1" applyFill="1" applyBorder="1" applyAlignment="1">
      <alignment horizontal="right"/>
    </xf>
    <xf numFmtId="49" fontId="5" fillId="0" borderId="5" xfId="15" applyFont="1" applyFill="1" applyBorder="1" applyAlignment="1">
      <alignment horizontal="right"/>
    </xf>
    <xf numFmtId="49" fontId="5" fillId="0" borderId="1" xfId="15" applyNumberFormat="1" applyFont="1" applyFill="1" applyAlignment="1">
      <alignment horizontal="right"/>
    </xf>
    <xf numFmtId="3" fontId="4" fillId="0" borderId="4" xfId="3" applyNumberFormat="1" applyFont="1" applyFill="1" applyBorder="1" applyAlignment="1"/>
    <xf numFmtId="3" fontId="5" fillId="0" borderId="4" xfId="16" applyNumberFormat="1" applyFont="1" applyFill="1" applyBorder="1" applyAlignment="1"/>
    <xf numFmtId="3" fontId="4" fillId="0" borderId="3" xfId="3" applyNumberFormat="1" applyFont="1" applyFill="1" applyBorder="1" applyAlignment="1"/>
    <xf numFmtId="3" fontId="4" fillId="0" borderId="10" xfId="3" applyNumberFormat="1" applyFont="1" applyFill="1" applyBorder="1" applyAlignment="1"/>
    <xf numFmtId="3" fontId="4" fillId="0" borderId="0" xfId="3" applyNumberFormat="1" applyFont="1" applyFill="1" applyBorder="1" applyAlignment="1"/>
    <xf numFmtId="49" fontId="5" fillId="0" borderId="10" xfId="16" applyNumberFormat="1" applyFont="1" applyFill="1" applyBorder="1" applyAlignment="1">
      <alignment horizontal="right"/>
    </xf>
    <xf numFmtId="49" fontId="4" fillId="0" borderId="22" xfId="21" applyFont="1" applyFill="1" applyBorder="1" applyAlignment="1">
      <alignment horizontal="left"/>
    </xf>
    <xf numFmtId="49" fontId="10" fillId="0" borderId="13" xfId="20" applyFont="1" applyFill="1" applyBorder="1"/>
    <xf numFmtId="3" fontId="5" fillId="0" borderId="15" xfId="22" applyNumberFormat="1" applyFont="1" applyFill="1" applyBorder="1"/>
    <xf numFmtId="2" fontId="5" fillId="0" borderId="16" xfId="22" applyNumberFormat="1" applyFont="1" applyFill="1" applyBorder="1"/>
    <xf numFmtId="49" fontId="5" fillId="0" borderId="6" xfId="22" applyFont="1" applyFill="1" applyBorder="1" applyAlignment="1">
      <alignment horizontal="justify"/>
    </xf>
    <xf numFmtId="49" fontId="5" fillId="0" borderId="7" xfId="22" applyFont="1" applyFill="1" applyBorder="1" applyAlignment="1">
      <alignment horizontal="justify"/>
    </xf>
    <xf numFmtId="49" fontId="5" fillId="0" borderId="23" xfId="22" applyFont="1" applyFill="1" applyBorder="1" applyAlignment="1">
      <alignment horizontal="justify"/>
    </xf>
    <xf numFmtId="0" fontId="0" fillId="0" borderId="24" xfId="0" applyBorder="1" applyAlignment="1">
      <alignment horizontal="center" vertical="center"/>
    </xf>
    <xf numFmtId="0" fontId="0" fillId="5" borderId="25" xfId="0" applyFill="1" applyBorder="1"/>
    <xf numFmtId="0" fontId="0" fillId="0" borderId="25" xfId="0" applyBorder="1"/>
    <xf numFmtId="0" fontId="0" fillId="0" borderId="26" xfId="0" applyBorder="1"/>
    <xf numFmtId="0" fontId="0" fillId="5" borderId="27" xfId="0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5" borderId="25" xfId="0" applyFill="1" applyBorder="1" applyAlignment="1">
      <alignment horizontal="center"/>
    </xf>
    <xf numFmtId="0" fontId="0" fillId="5" borderId="27" xfId="0" applyFill="1" applyBorder="1"/>
    <xf numFmtId="0" fontId="0" fillId="0" borderId="26" xfId="0" applyFill="1" applyBorder="1"/>
    <xf numFmtId="41" fontId="0" fillId="5" borderId="28" xfId="0" applyNumberFormat="1" applyFill="1" applyBorder="1"/>
    <xf numFmtId="0" fontId="0" fillId="5" borderId="29" xfId="0" applyFill="1" applyBorder="1"/>
    <xf numFmtId="41" fontId="0" fillId="0" borderId="30" xfId="0" applyNumberFormat="1" applyBorder="1"/>
    <xf numFmtId="0" fontId="0" fillId="0" borderId="31" xfId="0" applyBorder="1"/>
    <xf numFmtId="41" fontId="0" fillId="5" borderId="30" xfId="0" applyNumberFormat="1" applyFill="1" applyBorder="1"/>
    <xf numFmtId="0" fontId="0" fillId="5" borderId="31" xfId="0" applyFill="1" applyBorder="1"/>
    <xf numFmtId="0" fontId="0" fillId="0" borderId="32" xfId="0" applyBorder="1"/>
    <xf numFmtId="41" fontId="0" fillId="5" borderId="29" xfId="0" applyNumberFormat="1" applyFill="1" applyBorder="1"/>
    <xf numFmtId="41" fontId="0" fillId="0" borderId="31" xfId="0" applyNumberFormat="1" applyBorder="1"/>
    <xf numFmtId="41" fontId="0" fillId="5" borderId="31" xfId="0" applyNumberFormat="1" applyFill="1" applyBorder="1"/>
    <xf numFmtId="3" fontId="0" fillId="0" borderId="33" xfId="0" applyNumberFormat="1" applyBorder="1"/>
    <xf numFmtId="41" fontId="0" fillId="0" borderId="0" xfId="0" applyNumberFormat="1" applyFill="1" applyBorder="1"/>
    <xf numFmtId="0" fontId="0" fillId="0" borderId="0" xfId="0" applyFill="1" applyBorder="1"/>
    <xf numFmtId="0" fontId="0" fillId="0" borderId="34" xfId="0" applyBorder="1"/>
    <xf numFmtId="41" fontId="0" fillId="5" borderId="35" xfId="0" applyNumberFormat="1" applyFill="1" applyBorder="1"/>
    <xf numFmtId="41" fontId="0" fillId="0" borderId="36" xfId="0" applyNumberFormat="1" applyBorder="1"/>
    <xf numFmtId="41" fontId="0" fillId="5" borderId="36" xfId="0" applyNumberFormat="1" applyFill="1" applyBorder="1"/>
    <xf numFmtId="41" fontId="0" fillId="0" borderId="37" xfId="0" applyNumberFormat="1" applyFill="1" applyBorder="1"/>
    <xf numFmtId="41" fontId="0" fillId="0" borderId="32" xfId="0" applyNumberFormat="1" applyBorder="1"/>
    <xf numFmtId="41" fontId="0" fillId="0" borderId="38" xfId="0" applyNumberFormat="1" applyBorder="1"/>
    <xf numFmtId="3" fontId="0" fillId="0" borderId="0" xfId="0" applyNumberFormat="1"/>
    <xf numFmtId="3" fontId="0" fillId="5" borderId="39" xfId="0" applyNumberFormat="1" applyFill="1" applyBorder="1"/>
    <xf numFmtId="0" fontId="0" fillId="0" borderId="0" xfId="0" applyAlignment="1">
      <alignment horizontal="left"/>
    </xf>
    <xf numFmtId="3" fontId="0" fillId="0" borderId="40" xfId="0" applyNumberFormat="1" applyBorder="1"/>
    <xf numFmtId="41" fontId="0" fillId="0" borderId="34" xfId="0" applyNumberFormat="1" applyBorder="1"/>
    <xf numFmtId="3" fontId="0" fillId="0" borderId="0" xfId="0" applyNumberFormat="1" applyFill="1" applyBorder="1"/>
    <xf numFmtId="3" fontId="3" fillId="4" borderId="4" xfId="12" applyNumberFormat="1" applyFont="1" applyFill="1" applyBorder="1" applyAlignment="1">
      <alignment horizontal="center"/>
    </xf>
    <xf numFmtId="49" fontId="1" fillId="4" borderId="10" xfId="12" applyFont="1" applyFill="1" applyBorder="1"/>
    <xf numFmtId="49" fontId="4" fillId="4" borderId="10" xfId="22" applyFont="1" applyFill="1" applyBorder="1" applyAlignment="1">
      <alignment horizontal="justify"/>
    </xf>
    <xf numFmtId="3" fontId="5" fillId="4" borderId="10" xfId="22" applyNumberFormat="1" applyFont="1" applyFill="1" applyBorder="1"/>
    <xf numFmtId="3" fontId="4" fillId="4" borderId="10" xfId="22" applyNumberFormat="1" applyFont="1" applyFill="1" applyBorder="1"/>
    <xf numFmtId="3" fontId="3" fillId="4" borderId="0" xfId="12" applyNumberFormat="1" applyFont="1" applyFill="1" applyBorder="1" applyAlignment="1">
      <alignment horizontal="center"/>
    </xf>
    <xf numFmtId="3" fontId="3" fillId="4" borderId="0" xfId="12" applyNumberFormat="1" applyFont="1" applyFill="1" applyBorder="1" applyAlignment="1">
      <alignment horizontal="right"/>
    </xf>
    <xf numFmtId="3" fontId="3" fillId="4" borderId="0" xfId="4" applyNumberFormat="1" applyFont="1" applyFill="1" applyBorder="1" applyAlignment="1">
      <alignment horizontal="right"/>
    </xf>
    <xf numFmtId="49" fontId="3" fillId="4" borderId="0" xfId="12" applyFont="1" applyFill="1" applyBorder="1" applyAlignment="1">
      <alignment horizontal="center"/>
    </xf>
    <xf numFmtId="49" fontId="3" fillId="4" borderId="0" xfId="12" applyFont="1" applyFill="1" applyBorder="1" applyAlignment="1"/>
    <xf numFmtId="3" fontId="4" fillId="4" borderId="10" xfId="12" applyNumberFormat="1" applyFont="1" applyFill="1" applyBorder="1" applyAlignment="1">
      <alignment horizontal="center"/>
    </xf>
    <xf numFmtId="49" fontId="3" fillId="4" borderId="0" xfId="12" applyFont="1" applyFill="1" applyBorder="1" applyAlignment="1">
      <alignment horizontal="center" vertical="center" wrapText="1"/>
    </xf>
    <xf numFmtId="49" fontId="3" fillId="4" borderId="41" xfId="12" applyFont="1" applyFill="1" applyBorder="1" applyAlignment="1">
      <alignment horizontal="center" vertical="center" wrapText="1"/>
    </xf>
    <xf numFmtId="49" fontId="3" fillId="4" borderId="42" xfId="12" applyFont="1" applyFill="1" applyBorder="1" applyAlignment="1">
      <alignment horizontal="center" vertical="center" wrapText="1"/>
    </xf>
    <xf numFmtId="49" fontId="3" fillId="4" borderId="18" xfId="12" applyFont="1" applyFill="1" applyBorder="1" applyAlignment="1">
      <alignment horizontal="center" vertical="center" wrapText="1"/>
    </xf>
    <xf numFmtId="49" fontId="5" fillId="0" borderId="43" xfId="13" applyFont="1" applyBorder="1"/>
    <xf numFmtId="49" fontId="3" fillId="4" borderId="2" xfId="12" applyFont="1" applyFill="1" applyBorder="1" applyAlignment="1"/>
    <xf numFmtId="49" fontId="3" fillId="4" borderId="3" xfId="12" applyFont="1" applyFill="1" applyBorder="1" applyAlignment="1"/>
    <xf numFmtId="49" fontId="5" fillId="0" borderId="18" xfId="22" applyFont="1" applyFill="1" applyBorder="1" applyAlignment="1">
      <alignment horizontal="right"/>
    </xf>
    <xf numFmtId="49" fontId="5" fillId="0" borderId="7" xfId="22" applyFont="1" applyFill="1" applyBorder="1" applyAlignment="1">
      <alignment horizontal="left"/>
    </xf>
    <xf numFmtId="49" fontId="5" fillId="0" borderId="7" xfId="22" applyFont="1" applyFill="1" applyBorder="1"/>
    <xf numFmtId="49" fontId="5" fillId="0" borderId="7" xfId="22" applyNumberFormat="1" applyFont="1" applyFill="1" applyBorder="1"/>
    <xf numFmtId="3" fontId="4" fillId="0" borderId="7" xfId="11" applyNumberFormat="1" applyFont="1" applyFill="1" applyBorder="1" applyAlignment="1">
      <alignment horizontal="right"/>
    </xf>
    <xf numFmtId="49" fontId="11" fillId="0" borderId="20" xfId="14" applyFont="1" applyFill="1" applyBorder="1" applyAlignment="1">
      <alignment horizontal="center"/>
    </xf>
    <xf numFmtId="49" fontId="5" fillId="0" borderId="2" xfId="14" applyFont="1" applyFill="1" applyBorder="1"/>
    <xf numFmtId="49" fontId="5" fillId="0" borderId="2" xfId="14" applyNumberFormat="1" applyFont="1" applyFill="1" applyBorder="1"/>
    <xf numFmtId="49" fontId="5" fillId="0" borderId="2" xfId="14" applyFont="1" applyFill="1" applyBorder="1" applyAlignment="1">
      <alignment horizontal="right"/>
    </xf>
    <xf numFmtId="49" fontId="5" fillId="0" borderId="18" xfId="21" applyFont="1" applyBorder="1"/>
    <xf numFmtId="49" fontId="5" fillId="0" borderId="7" xfId="21" applyFont="1" applyBorder="1"/>
    <xf numFmtId="49" fontId="5" fillId="0" borderId="7" xfId="21" applyFont="1" applyBorder="1" applyAlignment="1">
      <alignment horizontal="justify"/>
    </xf>
    <xf numFmtId="49" fontId="5" fillId="0" borderId="7" xfId="21" applyNumberFormat="1" applyFont="1" applyBorder="1"/>
    <xf numFmtId="49" fontId="10" fillId="0" borderId="3" xfId="20" applyFont="1" applyFill="1" applyBorder="1" applyAlignment="1">
      <alignment horizontal="right"/>
    </xf>
    <xf numFmtId="49" fontId="10" fillId="0" borderId="19" xfId="20" applyFont="1" applyFill="1" applyBorder="1" applyAlignment="1">
      <alignment horizontal="left"/>
    </xf>
    <xf numFmtId="49" fontId="9" fillId="0" borderId="19" xfId="20" applyFont="1" applyFill="1" applyBorder="1"/>
    <xf numFmtId="49" fontId="10" fillId="0" borderId="19" xfId="20" applyFont="1" applyFill="1" applyBorder="1" applyAlignment="1">
      <alignment horizontal="justify"/>
    </xf>
    <xf numFmtId="49" fontId="10" fillId="0" borderId="19" xfId="20" applyNumberFormat="1" applyFont="1" applyFill="1" applyBorder="1"/>
    <xf numFmtId="3" fontId="10" fillId="0" borderId="19" xfId="3" applyNumberFormat="1" applyFont="1" applyFill="1" applyBorder="1"/>
    <xf numFmtId="3" fontId="3" fillId="0" borderId="19" xfId="3" applyNumberFormat="1" applyFont="1" applyFill="1" applyBorder="1" applyAlignment="1">
      <alignment horizontal="right"/>
    </xf>
    <xf numFmtId="49" fontId="5" fillId="0" borderId="7" xfId="19" applyFont="1" applyBorder="1" applyAlignment="1">
      <alignment horizontal="justify"/>
    </xf>
    <xf numFmtId="49" fontId="5" fillId="0" borderId="7" xfId="19" applyNumberFormat="1" applyFont="1" applyBorder="1">
      <alignment vertical="center"/>
    </xf>
    <xf numFmtId="3" fontId="5" fillId="0" borderId="7" xfId="19" applyNumberFormat="1" applyFont="1" applyBorder="1" applyAlignment="1">
      <alignment horizontal="left"/>
    </xf>
    <xf numFmtId="3" fontId="4" fillId="0" borderId="7" xfId="3" applyNumberFormat="1" applyFont="1" applyBorder="1" applyAlignment="1">
      <alignment horizontal="justify"/>
    </xf>
    <xf numFmtId="49" fontId="5" fillId="0" borderId="2" xfId="14" applyFont="1" applyFill="1" applyBorder="1" applyAlignment="1">
      <alignment horizontal="left"/>
    </xf>
    <xf numFmtId="49" fontId="5" fillId="0" borderId="18" xfId="18" applyFont="1" applyFill="1" applyBorder="1"/>
    <xf numFmtId="49" fontId="5" fillId="0" borderId="7" xfId="18" applyFont="1" applyFill="1" applyBorder="1"/>
    <xf numFmtId="49" fontId="5" fillId="0" borderId="7" xfId="18" applyFont="1" applyFill="1" applyBorder="1" applyAlignment="1">
      <alignment horizontal="justify"/>
    </xf>
    <xf numFmtId="49" fontId="5" fillId="0" borderId="7" xfId="18" applyNumberFormat="1" applyFont="1" applyFill="1" applyBorder="1"/>
    <xf numFmtId="41" fontId="5" fillId="0" borderId="7" xfId="9" applyFont="1" applyFill="1" applyBorder="1" applyAlignment="1">
      <alignment horizontal="justify"/>
    </xf>
    <xf numFmtId="41" fontId="4" fillId="0" borderId="44" xfId="9" applyFont="1" applyFill="1" applyBorder="1" applyAlignment="1">
      <alignment horizontal="justify"/>
    </xf>
    <xf numFmtId="49" fontId="5" fillId="0" borderId="3" xfId="17" applyFont="1" applyFill="1" applyBorder="1"/>
    <xf numFmtId="49" fontId="5" fillId="0" borderId="19" xfId="17" applyFont="1" applyFill="1" applyBorder="1"/>
    <xf numFmtId="49" fontId="5" fillId="0" borderId="19" xfId="17" applyFont="1" applyFill="1" applyBorder="1" applyAlignment="1">
      <alignment horizontal="justify"/>
    </xf>
    <xf numFmtId="49" fontId="5" fillId="0" borderId="19" xfId="17" applyNumberFormat="1" applyFont="1" applyFill="1" applyBorder="1"/>
    <xf numFmtId="3" fontId="5" fillId="0" borderId="19" xfId="8" applyNumberFormat="1" applyFont="1" applyFill="1" applyBorder="1" applyAlignment="1">
      <alignment horizontal="left"/>
    </xf>
    <xf numFmtId="3" fontId="4" fillId="0" borderId="19" xfId="8" applyNumberFormat="1" applyFont="1" applyFill="1" applyBorder="1" applyAlignment="1">
      <alignment horizontal="right"/>
    </xf>
    <xf numFmtId="49" fontId="5" fillId="0" borderId="3" xfId="16" applyFont="1" applyFill="1" applyBorder="1" applyAlignment="1">
      <alignment horizontal="right"/>
    </xf>
    <xf numFmtId="49" fontId="5" fillId="0" borderId="19" xfId="16" applyFont="1" applyFill="1" applyBorder="1" applyAlignment="1">
      <alignment horizontal="left"/>
    </xf>
    <xf numFmtId="49" fontId="5" fillId="0" borderId="19" xfId="16" applyFont="1" applyFill="1" applyBorder="1"/>
    <xf numFmtId="49" fontId="5" fillId="0" borderId="19" xfId="16" applyFont="1" applyFill="1" applyBorder="1" applyAlignment="1">
      <alignment horizontal="justify"/>
    </xf>
    <xf numFmtId="49" fontId="5" fillId="0" borderId="19" xfId="16" applyNumberFormat="1" applyFont="1" applyFill="1" applyBorder="1" applyAlignment="1">
      <alignment horizontal="right"/>
    </xf>
    <xf numFmtId="3" fontId="5" fillId="0" borderId="19" xfId="3" applyNumberFormat="1" applyFont="1" applyFill="1" applyBorder="1" applyAlignment="1">
      <alignment horizontal="left"/>
    </xf>
    <xf numFmtId="3" fontId="4" fillId="0" borderId="19" xfId="3" applyNumberFormat="1" applyFont="1" applyFill="1" applyBorder="1" applyAlignment="1"/>
    <xf numFmtId="41" fontId="4" fillId="0" borderId="4" xfId="6" applyFont="1" applyFill="1" applyBorder="1" applyAlignment="1"/>
    <xf numFmtId="41" fontId="4" fillId="0" borderId="3" xfId="6" applyFont="1" applyFill="1" applyBorder="1" applyAlignment="1"/>
    <xf numFmtId="49" fontId="2" fillId="4" borderId="45" xfId="12" applyFont="1" applyFill="1" applyBorder="1" applyAlignment="1">
      <alignment horizontal="center"/>
    </xf>
    <xf numFmtId="49" fontId="1" fillId="4" borderId="5" xfId="12" applyFont="1" applyFill="1" applyBorder="1"/>
    <xf numFmtId="3" fontId="1" fillId="4" borderId="5" xfId="12" applyNumberFormat="1" applyFont="1" applyFill="1" applyBorder="1"/>
    <xf numFmtId="3" fontId="1" fillId="4" borderId="14" xfId="12" applyNumberFormat="1" applyFont="1" applyFill="1" applyBorder="1" applyAlignment="1">
      <alignment horizontal="right"/>
    </xf>
    <xf numFmtId="3" fontId="1" fillId="4" borderId="4" xfId="12" applyNumberFormat="1" applyFont="1" applyFill="1" applyBorder="1" applyAlignment="1">
      <alignment horizontal="right"/>
    </xf>
    <xf numFmtId="49" fontId="1" fillId="4" borderId="2" xfId="12" applyFont="1" applyFill="1" applyBorder="1"/>
    <xf numFmtId="3" fontId="1" fillId="4" borderId="2" xfId="12" applyNumberFormat="1" applyFont="1" applyFill="1" applyBorder="1"/>
    <xf numFmtId="3" fontId="1" fillId="4" borderId="3" xfId="12" applyNumberFormat="1" applyFont="1" applyFill="1" applyBorder="1" applyAlignment="1">
      <alignment horizontal="right"/>
    </xf>
    <xf numFmtId="49" fontId="11" fillId="0" borderId="45" xfId="13" applyFont="1" applyBorder="1" applyAlignment="1">
      <alignment horizontal="center"/>
    </xf>
    <xf numFmtId="49" fontId="5" fillId="0" borderId="5" xfId="13" applyFont="1" applyBorder="1"/>
    <xf numFmtId="49" fontId="5" fillId="0" borderId="5" xfId="13" applyFont="1" applyBorder="1" applyAlignment="1">
      <alignment horizontal="justify"/>
    </xf>
    <xf numFmtId="49" fontId="5" fillId="0" borderId="5" xfId="13" applyNumberFormat="1" applyFont="1" applyBorder="1"/>
    <xf numFmtId="41" fontId="4" fillId="0" borderId="14" xfId="5" applyFont="1" applyBorder="1" applyAlignment="1">
      <alignment horizontal="justify"/>
    </xf>
    <xf numFmtId="49" fontId="5" fillId="0" borderId="2" xfId="13" applyFont="1" applyBorder="1"/>
    <xf numFmtId="49" fontId="5" fillId="0" borderId="2" xfId="13" applyFont="1" applyBorder="1" applyAlignment="1">
      <alignment horizontal="justify"/>
    </xf>
    <xf numFmtId="49" fontId="5" fillId="0" borderId="2" xfId="13" applyNumberFormat="1" applyFont="1" applyBorder="1"/>
    <xf numFmtId="41" fontId="4" fillId="0" borderId="3" xfId="5" applyFont="1" applyBorder="1" applyAlignment="1">
      <alignment horizontal="justify"/>
    </xf>
    <xf numFmtId="49" fontId="11" fillId="0" borderId="45" xfId="14" applyFont="1" applyFill="1" applyBorder="1" applyAlignment="1">
      <alignment horizontal="center"/>
    </xf>
    <xf numFmtId="49" fontId="5" fillId="0" borderId="5" xfId="14" applyFont="1" applyFill="1" applyBorder="1" applyAlignment="1">
      <alignment horizontal="justify"/>
    </xf>
    <xf numFmtId="49" fontId="5" fillId="0" borderId="5" xfId="14" applyNumberFormat="1" applyFont="1" applyFill="1" applyBorder="1"/>
    <xf numFmtId="49" fontId="5" fillId="0" borderId="5" xfId="14" applyFont="1" applyFill="1" applyBorder="1" applyAlignment="1">
      <alignment horizontal="right"/>
    </xf>
    <xf numFmtId="41" fontId="4" fillId="0" borderId="14" xfId="6" applyFont="1" applyFill="1" applyBorder="1" applyAlignment="1">
      <alignment horizontal="right"/>
    </xf>
    <xf numFmtId="49" fontId="5" fillId="0" borderId="18" xfId="15" applyFont="1" applyFill="1" applyBorder="1"/>
    <xf numFmtId="49" fontId="5" fillId="0" borderId="7" xfId="15" applyFont="1" applyFill="1" applyBorder="1"/>
    <xf numFmtId="49" fontId="5" fillId="0" borderId="7" xfId="15" applyFont="1" applyFill="1" applyBorder="1" applyAlignment="1">
      <alignment horizontal="justify"/>
    </xf>
    <xf numFmtId="49" fontId="5" fillId="0" borderId="7" xfId="15" applyNumberFormat="1" applyFont="1" applyFill="1" applyBorder="1" applyAlignment="1">
      <alignment horizontal="right"/>
    </xf>
    <xf numFmtId="3" fontId="5" fillId="0" borderId="7" xfId="7" applyNumberFormat="1" applyFont="1" applyFill="1" applyBorder="1" applyAlignment="1">
      <alignment horizontal="left"/>
    </xf>
    <xf numFmtId="3" fontId="4" fillId="0" borderId="7" xfId="7" applyNumberFormat="1" applyFont="1" applyFill="1" applyBorder="1" applyAlignment="1">
      <alignment horizontal="right"/>
    </xf>
    <xf numFmtId="49" fontId="5" fillId="0" borderId="5" xfId="14" applyNumberFormat="1" applyFont="1" applyFill="1" applyBorder="1" applyAlignment="1">
      <alignment horizontal="right"/>
    </xf>
    <xf numFmtId="49" fontId="5" fillId="0" borderId="5" xfId="14" applyFont="1" applyFill="1" applyBorder="1" applyAlignment="1">
      <alignment horizontal="left"/>
    </xf>
    <xf numFmtId="49" fontId="4" fillId="0" borderId="0" xfId="13" applyNumberFormat="1" applyFont="1" applyFill="1" applyBorder="1" applyAlignment="1">
      <alignment horizontal="right"/>
    </xf>
    <xf numFmtId="41" fontId="4" fillId="0" borderId="4" xfId="5" applyFont="1" applyBorder="1" applyAlignment="1">
      <alignment horizontal="justify"/>
    </xf>
    <xf numFmtId="44" fontId="1" fillId="0" borderId="0" xfId="1"/>
    <xf numFmtId="0" fontId="17" fillId="0" borderId="0" xfId="0" applyFont="1"/>
    <xf numFmtId="44" fontId="1" fillId="0" borderId="0" xfId="1" applyFont="1"/>
    <xf numFmtId="44" fontId="19" fillId="0" borderId="0" xfId="1" applyFont="1" applyAlignment="1"/>
    <xf numFmtId="0" fontId="18" fillId="0" borderId="0" xfId="0" applyFont="1"/>
    <xf numFmtId="44" fontId="4" fillId="0" borderId="29" xfId="1" applyFont="1" applyBorder="1" applyAlignment="1">
      <alignment horizontal="center" vertical="center" wrapText="1"/>
    </xf>
    <xf numFmtId="0" fontId="4" fillId="0" borderId="0" xfId="0" applyFont="1"/>
    <xf numFmtId="164" fontId="1" fillId="0" borderId="31" xfId="2" applyNumberFormat="1" applyBorder="1"/>
    <xf numFmtId="164" fontId="1" fillId="0" borderId="46" xfId="2" applyNumberFormat="1" applyBorder="1"/>
    <xf numFmtId="164" fontId="4" fillId="0" borderId="47" xfId="2" applyNumberFormat="1" applyFont="1" applyBorder="1"/>
    <xf numFmtId="44" fontId="1" fillId="0" borderId="0" xfId="1" applyFont="1" applyBorder="1"/>
    <xf numFmtId="164" fontId="1" fillId="0" borderId="0" xfId="2" applyNumberFormat="1" applyBorder="1"/>
    <xf numFmtId="44" fontId="1" fillId="0" borderId="28" xfId="1" applyFont="1" applyBorder="1" applyAlignment="1">
      <alignment horizontal="left" vertical="center" wrapText="1"/>
    </xf>
    <xf numFmtId="164" fontId="1" fillId="0" borderId="39" xfId="2" applyNumberFormat="1" applyBorder="1"/>
    <xf numFmtId="44" fontId="1" fillId="0" borderId="29" xfId="1" applyFont="1" applyBorder="1" applyAlignment="1">
      <alignment horizontal="left"/>
    </xf>
    <xf numFmtId="44" fontId="1" fillId="0" borderId="30" xfId="1" applyFont="1" applyBorder="1" applyAlignment="1">
      <alignment horizontal="left" vertical="center" wrapText="1"/>
    </xf>
    <xf numFmtId="164" fontId="1" fillId="0" borderId="10" xfId="2" applyNumberFormat="1" applyBorder="1"/>
    <xf numFmtId="44" fontId="1" fillId="0" borderId="31" xfId="1" applyFont="1" applyBorder="1" applyAlignment="1">
      <alignment horizontal="left"/>
    </xf>
    <xf numFmtId="44" fontId="1" fillId="0" borderId="33" xfId="1" applyFont="1" applyBorder="1" applyAlignment="1">
      <alignment horizontal="left" vertical="center" wrapText="1"/>
    </xf>
    <xf numFmtId="43" fontId="1" fillId="0" borderId="40" xfId="2" applyNumberFormat="1" applyBorder="1"/>
    <xf numFmtId="44" fontId="1" fillId="0" borderId="32" xfId="1" applyFont="1" applyBorder="1" applyAlignment="1">
      <alignment horizontal="left" vertical="center" wrapText="1"/>
    </xf>
    <xf numFmtId="164" fontId="1" fillId="0" borderId="0" xfId="2" applyNumberFormat="1"/>
    <xf numFmtId="164" fontId="1" fillId="0" borderId="29" xfId="2" applyNumberFormat="1" applyFill="1" applyBorder="1"/>
    <xf numFmtId="164" fontId="1" fillId="0" borderId="31" xfId="2" applyNumberFormat="1" applyFill="1" applyBorder="1"/>
    <xf numFmtId="164" fontId="20" fillId="0" borderId="32" xfId="2" applyNumberFormat="1" applyFont="1" applyFill="1" applyBorder="1"/>
    <xf numFmtId="164" fontId="1" fillId="0" borderId="31" xfId="2" applyNumberFormat="1" applyFont="1" applyBorder="1" applyAlignment="1">
      <alignment vertical="center" wrapText="1"/>
    </xf>
    <xf numFmtId="164" fontId="4" fillId="0" borderId="32" xfId="2" applyNumberFormat="1" applyFont="1" applyBorder="1"/>
    <xf numFmtId="164" fontId="1" fillId="0" borderId="29" xfId="2" applyNumberFormat="1" applyFont="1" applyBorder="1" applyAlignment="1">
      <alignment horizontal="left"/>
    </xf>
    <xf numFmtId="164" fontId="1" fillId="0" borderId="32" xfId="2" applyNumberFormat="1" applyFill="1" applyBorder="1"/>
    <xf numFmtId="44" fontId="2" fillId="0" borderId="48" xfId="1" applyFont="1" applyBorder="1"/>
    <xf numFmtId="44" fontId="21" fillId="0" borderId="9" xfId="1" applyFont="1" applyBorder="1" applyAlignment="1">
      <alignment horizontal="center" wrapText="1"/>
    </xf>
    <xf numFmtId="0" fontId="21" fillId="0" borderId="49" xfId="0" applyFont="1" applyBorder="1"/>
    <xf numFmtId="44" fontId="21" fillId="0" borderId="8" xfId="1" applyFont="1" applyBorder="1"/>
    <xf numFmtId="0" fontId="4" fillId="0" borderId="9" xfId="0" applyFont="1" applyBorder="1" applyAlignment="1">
      <alignment vertical="center" wrapText="1"/>
    </xf>
    <xf numFmtId="0" fontId="4" fillId="0" borderId="50" xfId="0" applyFont="1" applyBorder="1" applyAlignment="1">
      <alignment vertical="center" wrapText="1"/>
    </xf>
    <xf numFmtId="44" fontId="4" fillId="0" borderId="28" xfId="1" applyFont="1" applyBorder="1" applyAlignment="1">
      <alignment horizontal="center" vertical="center" wrapText="1"/>
    </xf>
    <xf numFmtId="44" fontId="1" fillId="0" borderId="0" xfId="1" applyFont="1" applyBorder="1" applyAlignment="1">
      <alignment horizontal="left" vertical="center" wrapText="1"/>
    </xf>
    <xf numFmtId="44" fontId="1" fillId="0" borderId="0" xfId="1" applyFont="1" applyBorder="1" applyAlignment="1">
      <alignment horizontal="left"/>
    </xf>
    <xf numFmtId="43" fontId="1" fillId="0" borderId="0" xfId="2" applyNumberFormat="1" applyBorder="1"/>
    <xf numFmtId="44" fontId="1" fillId="0" borderId="0" xfId="1" applyBorder="1"/>
    <xf numFmtId="164" fontId="1" fillId="0" borderId="0" xfId="2" applyNumberFormat="1" applyFill="1" applyBorder="1"/>
    <xf numFmtId="44" fontId="2" fillId="0" borderId="0" xfId="1" applyFont="1" applyBorder="1"/>
    <xf numFmtId="164" fontId="1" fillId="0" borderId="0" xfId="2" applyNumberFormat="1" applyFont="1" applyBorder="1" applyAlignment="1">
      <alignment vertical="center" wrapText="1"/>
    </xf>
    <xf numFmtId="164" fontId="4" fillId="0" borderId="0" xfId="2" applyNumberFormat="1" applyFont="1" applyBorder="1"/>
    <xf numFmtId="164" fontId="1" fillId="0" borderId="0" xfId="2" applyNumberFormat="1" applyFont="1" applyBorder="1" applyAlignment="1">
      <alignment horizontal="left"/>
    </xf>
    <xf numFmtId="44" fontId="4" fillId="0" borderId="0" xfId="1" applyFont="1" applyBorder="1" applyAlignment="1">
      <alignment horizontal="left"/>
    </xf>
    <xf numFmtId="3" fontId="1" fillId="0" borderId="31" xfId="2" applyNumberFormat="1" applyBorder="1"/>
    <xf numFmtId="44" fontId="4" fillId="0" borderId="27" xfId="1" applyFont="1" applyBorder="1" applyAlignment="1">
      <alignment horizontal="center" vertical="center" wrapText="1"/>
    </xf>
    <xf numFmtId="3" fontId="1" fillId="0" borderId="32" xfId="1" applyNumberFormat="1" applyFont="1" applyFill="1" applyBorder="1" applyAlignment="1">
      <alignment vertical="center" wrapText="1"/>
    </xf>
    <xf numFmtId="3" fontId="1" fillId="0" borderId="25" xfId="2" applyNumberFormat="1" applyBorder="1"/>
    <xf numFmtId="3" fontId="1" fillId="0" borderId="46" xfId="2" applyNumberFormat="1" applyBorder="1"/>
    <xf numFmtId="3" fontId="1" fillId="0" borderId="51" xfId="2" applyNumberFormat="1" applyBorder="1"/>
    <xf numFmtId="3" fontId="4" fillId="0" borderId="47" xfId="2" applyNumberFormat="1" applyFont="1" applyBorder="1"/>
    <xf numFmtId="3" fontId="4" fillId="0" borderId="48" xfId="0" applyNumberFormat="1" applyFont="1" applyBorder="1"/>
    <xf numFmtId="44" fontId="19" fillId="0" borderId="9" xfId="1" applyFont="1" applyBorder="1" applyAlignment="1"/>
    <xf numFmtId="44" fontId="19" fillId="0" borderId="52" xfId="1" applyFont="1" applyBorder="1" applyAlignment="1"/>
    <xf numFmtId="44" fontId="19" fillId="0" borderId="8" xfId="1" applyFont="1" applyBorder="1" applyAlignment="1"/>
    <xf numFmtId="0" fontId="18" fillId="0" borderId="8" xfId="0" applyFont="1" applyBorder="1"/>
    <xf numFmtId="2" fontId="5" fillId="0" borderId="10" xfId="1" applyNumberFormat="1" applyFont="1" applyBorder="1"/>
    <xf numFmtId="44" fontId="5" fillId="0" borderId="10" xfId="1" applyFont="1" applyBorder="1"/>
    <xf numFmtId="2" fontId="5" fillId="0" borderId="10" xfId="1" applyNumberFormat="1" applyFont="1" applyFill="1" applyBorder="1" applyAlignment="1"/>
    <xf numFmtId="44" fontId="5" fillId="0" borderId="40" xfId="1" applyFont="1" applyBorder="1"/>
    <xf numFmtId="164" fontId="4" fillId="0" borderId="29" xfId="2" applyNumberFormat="1" applyFont="1" applyBorder="1" applyAlignment="1">
      <alignment horizontal="center"/>
    </xf>
    <xf numFmtId="2" fontId="5" fillId="0" borderId="40" xfId="1" applyNumberFormat="1" applyFont="1" applyBorder="1"/>
    <xf numFmtId="0" fontId="4" fillId="0" borderId="30" xfId="1" applyNumberFormat="1" applyFont="1" applyBorder="1" applyAlignment="1">
      <alignment horizontal="center" vertical="center" wrapText="1"/>
    </xf>
    <xf numFmtId="0" fontId="4" fillId="0" borderId="30" xfId="1" applyNumberFormat="1" applyFont="1" applyBorder="1" applyAlignment="1">
      <alignment horizontal="center"/>
    </xf>
    <xf numFmtId="0" fontId="4" fillId="0" borderId="30" xfId="1" applyNumberFormat="1" applyFont="1" applyFill="1" applyBorder="1" applyAlignment="1">
      <alignment horizontal="center" vertical="center" wrapText="1"/>
    </xf>
    <xf numFmtId="0" fontId="4" fillId="0" borderId="33" xfId="1" applyNumberFormat="1" applyFont="1" applyFill="1" applyBorder="1" applyAlignment="1">
      <alignment horizontal="center" vertical="center" wrapText="1"/>
    </xf>
    <xf numFmtId="0" fontId="4" fillId="0" borderId="33" xfId="1" applyNumberFormat="1" applyFont="1" applyBorder="1" applyAlignment="1">
      <alignment horizontal="center"/>
    </xf>
    <xf numFmtId="49" fontId="12" fillId="0" borderId="5" xfId="22" applyNumberFormat="1" applyFont="1" applyFill="1" applyBorder="1" applyAlignment="1">
      <alignment horizontal="center" vertical="center"/>
    </xf>
    <xf numFmtId="49" fontId="12" fillId="0" borderId="10" xfId="22" applyFont="1" applyFill="1" applyBorder="1" applyAlignment="1">
      <alignment horizontal="center"/>
    </xf>
    <xf numFmtId="49" fontId="12" fillId="0" borderId="10" xfId="22" applyNumberFormat="1" applyFont="1" applyFill="1" applyBorder="1" applyAlignment="1">
      <alignment horizontal="center"/>
    </xf>
    <xf numFmtId="3" fontId="12" fillId="0" borderId="10" xfId="11" applyNumberFormat="1" applyFont="1" applyFill="1" applyBorder="1" applyAlignment="1">
      <alignment horizontal="center"/>
    </xf>
    <xf numFmtId="3" fontId="12" fillId="0" borderId="10" xfId="22" applyNumberFormat="1" applyFont="1" applyFill="1" applyBorder="1" applyAlignment="1">
      <alignment horizontal="center"/>
    </xf>
    <xf numFmtId="49" fontId="12" fillId="5" borderId="10" xfId="22" applyFont="1" applyFill="1" applyBorder="1" applyAlignment="1">
      <alignment horizontal="left"/>
    </xf>
    <xf numFmtId="3" fontId="11" fillId="5" borderId="10" xfId="22" applyNumberFormat="1" applyFont="1" applyFill="1" applyBorder="1" applyAlignment="1">
      <alignment horizontal="right"/>
    </xf>
    <xf numFmtId="3" fontId="11" fillId="5" borderId="10" xfId="11" applyNumberFormat="1" applyFont="1" applyFill="1" applyBorder="1" applyAlignment="1">
      <alignment horizontal="right"/>
    </xf>
    <xf numFmtId="3" fontId="11" fillId="5" borderId="7" xfId="22" applyNumberFormat="1" applyFont="1" applyFill="1" applyBorder="1" applyAlignment="1">
      <alignment horizontal="right"/>
    </xf>
    <xf numFmtId="49" fontId="12" fillId="0" borderId="10" xfId="22" applyFont="1" applyFill="1" applyBorder="1" applyAlignment="1">
      <alignment horizontal="justify"/>
    </xf>
    <xf numFmtId="3" fontId="11" fillId="0" borderId="10" xfId="22" applyNumberFormat="1" applyFont="1" applyFill="1" applyBorder="1" applyAlignment="1">
      <alignment horizontal="right"/>
    </xf>
    <xf numFmtId="3" fontId="11" fillId="0" borderId="10" xfId="11" applyNumberFormat="1" applyFont="1" applyFill="1" applyBorder="1" applyAlignment="1">
      <alignment horizontal="right"/>
    </xf>
    <xf numFmtId="3" fontId="11" fillId="0" borderId="1" xfId="22" applyNumberFormat="1" applyFont="1" applyFill="1" applyBorder="1" applyAlignment="1">
      <alignment horizontal="right"/>
    </xf>
    <xf numFmtId="49" fontId="12" fillId="5" borderId="10" xfId="22" applyFont="1" applyFill="1" applyBorder="1" applyAlignment="1">
      <alignment horizontal="justify"/>
    </xf>
    <xf numFmtId="3" fontId="11" fillId="5" borderId="1" xfId="22" applyNumberFormat="1" applyFont="1" applyFill="1" applyBorder="1" applyAlignment="1">
      <alignment horizontal="right"/>
    </xf>
    <xf numFmtId="49" fontId="12" fillId="5" borderId="11" xfId="22" applyFont="1" applyFill="1" applyBorder="1" applyAlignment="1">
      <alignment horizontal="justify"/>
    </xf>
    <xf numFmtId="3" fontId="11" fillId="5" borderId="11" xfId="22" applyNumberFormat="1" applyFont="1" applyFill="1" applyBorder="1" applyAlignment="1">
      <alignment horizontal="right"/>
    </xf>
    <xf numFmtId="3" fontId="11" fillId="5" borderId="11" xfId="11" applyNumberFormat="1" applyFont="1" applyFill="1" applyBorder="1" applyAlignment="1">
      <alignment horizontal="right"/>
    </xf>
    <xf numFmtId="3" fontId="11" fillId="5" borderId="6" xfId="22" applyNumberFormat="1" applyFont="1" applyFill="1" applyBorder="1" applyAlignment="1">
      <alignment horizontal="right"/>
    </xf>
    <xf numFmtId="49" fontId="12" fillId="0" borderId="53" xfId="22" applyFont="1" applyFill="1" applyBorder="1" applyAlignment="1">
      <alignment horizontal="justify"/>
    </xf>
    <xf numFmtId="3" fontId="11" fillId="0" borderId="53" xfId="22" applyNumberFormat="1" applyFont="1" applyFill="1" applyBorder="1" applyAlignment="1">
      <alignment horizontal="right"/>
    </xf>
    <xf numFmtId="3" fontId="11" fillId="0" borderId="53" xfId="11" applyNumberFormat="1" applyFont="1" applyFill="1" applyBorder="1" applyAlignment="1">
      <alignment horizontal="right"/>
    </xf>
    <xf numFmtId="3" fontId="11" fillId="0" borderId="54" xfId="22" applyNumberFormat="1" applyFont="1" applyFill="1" applyBorder="1" applyAlignment="1">
      <alignment horizontal="right"/>
    </xf>
    <xf numFmtId="49" fontId="12" fillId="0" borderId="19" xfId="22" applyFont="1" applyFill="1" applyBorder="1" applyAlignment="1">
      <alignment horizontal="right"/>
    </xf>
    <xf numFmtId="3" fontId="12" fillId="0" borderId="19" xfId="22" applyNumberFormat="1" applyFont="1" applyFill="1" applyBorder="1" applyAlignment="1">
      <alignment horizontal="right"/>
    </xf>
    <xf numFmtId="3" fontId="12" fillId="0" borderId="19" xfId="11" applyNumberFormat="1" applyFont="1" applyFill="1" applyBorder="1" applyAlignment="1">
      <alignment horizontal="right"/>
    </xf>
    <xf numFmtId="3" fontId="12" fillId="0" borderId="19" xfId="22" applyNumberFormat="1" applyFont="1" applyFill="1" applyBorder="1"/>
    <xf numFmtId="3" fontId="12" fillId="0" borderId="19" xfId="22" applyNumberFormat="1" applyFont="1" applyFill="1" applyBorder="1" applyAlignment="1">
      <alignment horizontal="justify"/>
    </xf>
    <xf numFmtId="3" fontId="12" fillId="0" borderId="55" xfId="22" applyNumberFormat="1" applyFont="1" applyFill="1" applyBorder="1"/>
    <xf numFmtId="49" fontId="12" fillId="0" borderId="19" xfId="22" applyFont="1" applyFill="1" applyBorder="1"/>
    <xf numFmtId="49" fontId="12" fillId="0" borderId="22" xfId="22" applyFont="1" applyFill="1" applyBorder="1" applyAlignment="1">
      <alignment horizontal="justify"/>
    </xf>
    <xf numFmtId="49" fontId="11" fillId="0" borderId="0" xfId="22" applyNumberFormat="1" applyFont="1" applyFill="1" applyBorder="1"/>
    <xf numFmtId="3" fontId="11" fillId="0" borderId="0" xfId="22" applyNumberFormat="1" applyFont="1" applyFill="1" applyBorder="1" applyAlignment="1">
      <alignment horizontal="right"/>
    </xf>
    <xf numFmtId="3" fontId="11" fillId="0" borderId="0" xfId="11" applyNumberFormat="1" applyFont="1" applyFill="1" applyBorder="1" applyAlignment="1">
      <alignment horizontal="right"/>
    </xf>
    <xf numFmtId="3" fontId="11" fillId="0" borderId="0" xfId="22" applyNumberFormat="1" applyFont="1" applyFill="1" applyBorder="1"/>
    <xf numFmtId="49" fontId="11" fillId="0" borderId="0" xfId="22" applyFont="1" applyFill="1" applyBorder="1" applyAlignment="1">
      <alignment horizontal="justify"/>
    </xf>
    <xf numFmtId="2" fontId="11" fillId="0" borderId="0" xfId="22" applyNumberFormat="1" applyFont="1" applyFill="1" applyBorder="1"/>
    <xf numFmtId="49" fontId="11" fillId="0" borderId="0" xfId="22" applyFont="1" applyFill="1" applyBorder="1"/>
    <xf numFmtId="3" fontId="12" fillId="0" borderId="10" xfId="22" applyNumberFormat="1" applyFont="1" applyFill="1" applyBorder="1"/>
    <xf numFmtId="49" fontId="12" fillId="0" borderId="0" xfId="22" applyNumberFormat="1" applyFont="1" applyFill="1" applyBorder="1" applyAlignment="1">
      <alignment horizontal="center" vertical="center"/>
    </xf>
    <xf numFmtId="49" fontId="12" fillId="0" borderId="56" xfId="22" applyFont="1" applyFill="1" applyBorder="1" applyAlignment="1">
      <alignment horizontal="center"/>
    </xf>
    <xf numFmtId="3" fontId="11" fillId="5" borderId="56" xfId="22" applyNumberFormat="1" applyFont="1" applyFill="1" applyBorder="1" applyAlignment="1">
      <alignment horizontal="right"/>
    </xf>
    <xf numFmtId="3" fontId="4" fillId="0" borderId="0" xfId="11" applyNumberFormat="1" applyFont="1" applyFill="1" applyBorder="1" applyAlignment="1">
      <alignment horizontal="right"/>
    </xf>
    <xf numFmtId="41" fontId="25" fillId="0" borderId="2" xfId="5" applyFont="1" applyFill="1" applyBorder="1" applyAlignment="1">
      <alignment horizontal="right"/>
    </xf>
    <xf numFmtId="41" fontId="26" fillId="0" borderId="3" xfId="5" applyFont="1" applyFill="1" applyBorder="1" applyAlignment="1">
      <alignment horizontal="right"/>
    </xf>
    <xf numFmtId="49" fontId="25" fillId="0" borderId="16" xfId="13" applyFont="1" applyBorder="1"/>
    <xf numFmtId="3" fontId="4" fillId="4" borderId="0" xfId="12" applyNumberFormat="1" applyFont="1" applyFill="1" applyBorder="1" applyAlignment="1">
      <alignment horizontal="right"/>
    </xf>
    <xf numFmtId="49" fontId="25" fillId="0" borderId="13" xfId="14" applyFont="1" applyFill="1" applyBorder="1"/>
    <xf numFmtId="3" fontId="25" fillId="0" borderId="0" xfId="7" applyNumberFormat="1" applyFont="1" applyFill="1" applyBorder="1" applyAlignment="1">
      <alignment horizontal="left"/>
    </xf>
    <xf numFmtId="3" fontId="25" fillId="0" borderId="2" xfId="7" applyNumberFormat="1" applyFont="1" applyFill="1" applyBorder="1" applyAlignment="1">
      <alignment horizontal="left"/>
    </xf>
    <xf numFmtId="49" fontId="25" fillId="0" borderId="1" xfId="15" applyFont="1" applyFill="1"/>
    <xf numFmtId="3" fontId="26" fillId="0" borderId="3" xfId="7" applyNumberFormat="1" applyFont="1" applyFill="1" applyBorder="1" applyAlignment="1">
      <alignment horizontal="right"/>
    </xf>
    <xf numFmtId="49" fontId="25" fillId="0" borderId="16" xfId="15" applyFont="1" applyFill="1" applyBorder="1"/>
    <xf numFmtId="49" fontId="25" fillId="0" borderId="10" xfId="16" applyFont="1" applyFill="1" applyBorder="1"/>
    <xf numFmtId="49" fontId="27" fillId="0" borderId="22" xfId="16" applyFont="1" applyFill="1" applyBorder="1" applyAlignment="1">
      <alignment horizontal="center"/>
    </xf>
    <xf numFmtId="3" fontId="25" fillId="0" borderId="0" xfId="3" applyNumberFormat="1" applyFont="1" applyFill="1" applyBorder="1" applyAlignment="1">
      <alignment horizontal="left"/>
    </xf>
    <xf numFmtId="3" fontId="25" fillId="0" borderId="0" xfId="8" applyNumberFormat="1" applyFont="1" applyFill="1" applyBorder="1" applyAlignment="1">
      <alignment horizontal="left"/>
    </xf>
    <xf numFmtId="3" fontId="25" fillId="0" borderId="2" xfId="8" applyNumberFormat="1" applyFont="1" applyFill="1" applyBorder="1" applyAlignment="1">
      <alignment horizontal="left"/>
    </xf>
    <xf numFmtId="3" fontId="25" fillId="0" borderId="10" xfId="17" applyNumberFormat="1" applyFont="1" applyFill="1" applyBorder="1"/>
    <xf numFmtId="41" fontId="25" fillId="0" borderId="0" xfId="9" applyFont="1" applyFill="1" applyBorder="1" applyAlignment="1"/>
    <xf numFmtId="41" fontId="25" fillId="0" borderId="2" xfId="9" applyFont="1" applyFill="1" applyBorder="1"/>
    <xf numFmtId="49" fontId="25" fillId="0" borderId="13" xfId="18" applyFont="1" applyFill="1" applyBorder="1"/>
    <xf numFmtId="3" fontId="25" fillId="0" borderId="0" xfId="3" applyNumberFormat="1" applyFont="1" applyBorder="1" applyAlignment="1">
      <alignment horizontal="left"/>
    </xf>
    <xf numFmtId="3" fontId="25" fillId="0" borderId="1" xfId="19" applyNumberFormat="1" applyFont="1">
      <alignment vertical="center"/>
    </xf>
    <xf numFmtId="49" fontId="25" fillId="0" borderId="1" xfId="19" applyFont="1">
      <alignment vertical="center"/>
    </xf>
    <xf numFmtId="3" fontId="25" fillId="0" borderId="2" xfId="3" applyNumberFormat="1" applyFont="1" applyFill="1" applyBorder="1" applyAlignment="1">
      <alignment horizontal="left"/>
    </xf>
    <xf numFmtId="49" fontId="25" fillId="0" borderId="16" xfId="19" applyFont="1" applyBorder="1">
      <alignment vertical="center"/>
    </xf>
    <xf numFmtId="49" fontId="25" fillId="2" borderId="16" xfId="19" applyFont="1" applyFill="1" applyBorder="1">
      <alignment vertical="center"/>
    </xf>
    <xf numFmtId="3" fontId="25" fillId="0" borderId="16" xfId="22" applyNumberFormat="1" applyFont="1" applyFill="1" applyBorder="1"/>
    <xf numFmtId="49" fontId="5" fillId="0" borderId="10" xfId="20" applyFont="1" applyFill="1" applyBorder="1"/>
    <xf numFmtId="3" fontId="25" fillId="0" borderId="0" xfId="3" applyNumberFormat="1" applyFont="1" applyFill="1" applyBorder="1" applyAlignment="1">
      <alignment horizontal="right"/>
    </xf>
    <xf numFmtId="49" fontId="25" fillId="0" borderId="10" xfId="20" applyFont="1" applyFill="1" applyBorder="1"/>
    <xf numFmtId="3" fontId="25" fillId="0" borderId="2" xfId="3" applyNumberFormat="1" applyFont="1" applyFill="1" applyBorder="1"/>
    <xf numFmtId="3" fontId="26" fillId="0" borderId="3" xfId="3" applyNumberFormat="1" applyFont="1" applyFill="1" applyBorder="1" applyAlignment="1">
      <alignment horizontal="right"/>
    </xf>
    <xf numFmtId="49" fontId="5" fillId="0" borderId="13" xfId="20" applyFont="1" applyFill="1" applyBorder="1"/>
    <xf numFmtId="3" fontId="25" fillId="0" borderId="0" xfId="11" applyNumberFormat="1" applyFont="1" applyFill="1" applyBorder="1" applyAlignment="1">
      <alignment horizontal="right"/>
    </xf>
    <xf numFmtId="49" fontId="25" fillId="0" borderId="1" xfId="22" applyFont="1" applyFill="1"/>
    <xf numFmtId="3" fontId="26" fillId="0" borderId="3" xfId="11" applyNumberFormat="1" applyFont="1" applyFill="1" applyBorder="1" applyAlignment="1">
      <alignment horizontal="right"/>
    </xf>
    <xf numFmtId="49" fontId="4" fillId="6" borderId="0" xfId="14" applyFont="1" applyFill="1" applyBorder="1" applyAlignment="1">
      <alignment horizontal="right"/>
    </xf>
    <xf numFmtId="49" fontId="4" fillId="6" borderId="0" xfId="14" applyFont="1" applyFill="1" applyBorder="1" applyAlignment="1">
      <alignment horizontal="left"/>
    </xf>
    <xf numFmtId="49" fontId="4" fillId="6" borderId="0" xfId="14" applyFont="1" applyFill="1" applyBorder="1"/>
    <xf numFmtId="49" fontId="5" fillId="6" borderId="0" xfId="14" applyFont="1" applyFill="1" applyBorder="1" applyAlignment="1">
      <alignment horizontal="justify"/>
    </xf>
    <xf numFmtId="49" fontId="5" fillId="6" borderId="0" xfId="14" applyNumberFormat="1" applyFont="1" applyFill="1" applyBorder="1" applyAlignment="1">
      <alignment horizontal="right"/>
    </xf>
    <xf numFmtId="41" fontId="5" fillId="6" borderId="0" xfId="6" applyFont="1" applyFill="1" applyBorder="1" applyAlignment="1">
      <alignment horizontal="right"/>
    </xf>
    <xf numFmtId="41" fontId="4" fillId="6" borderId="4" xfId="6" applyFont="1" applyFill="1" applyBorder="1" applyAlignment="1">
      <alignment horizontal="right"/>
    </xf>
    <xf numFmtId="49" fontId="5" fillId="6" borderId="13" xfId="14" applyFont="1" applyFill="1" applyBorder="1"/>
    <xf numFmtId="49" fontId="5" fillId="6" borderId="10" xfId="14" applyFont="1" applyFill="1" applyBorder="1"/>
    <xf numFmtId="49" fontId="5" fillId="6" borderId="2" xfId="14" applyFont="1" applyFill="1" applyBorder="1" applyAlignment="1">
      <alignment horizontal="justify"/>
    </xf>
    <xf numFmtId="49" fontId="5" fillId="6" borderId="2" xfId="14" applyNumberFormat="1" applyFont="1" applyFill="1" applyBorder="1" applyAlignment="1">
      <alignment horizontal="right"/>
    </xf>
    <xf numFmtId="0" fontId="5" fillId="6" borderId="2" xfId="14" applyNumberFormat="1" applyFont="1" applyFill="1" applyBorder="1" applyAlignment="1">
      <alignment horizontal="right"/>
    </xf>
    <xf numFmtId="41" fontId="4" fillId="6" borderId="3" xfId="6" applyFont="1" applyFill="1" applyBorder="1" applyAlignment="1">
      <alignment horizontal="right"/>
    </xf>
    <xf numFmtId="17" fontId="5" fillId="6" borderId="0" xfId="14" applyNumberFormat="1" applyFont="1" applyFill="1" applyBorder="1" applyAlignment="1">
      <alignment horizontal="right"/>
    </xf>
    <xf numFmtId="41" fontId="5" fillId="6" borderId="2" xfId="6" applyFont="1" applyFill="1" applyBorder="1" applyAlignment="1">
      <alignment horizontal="right"/>
    </xf>
    <xf numFmtId="49" fontId="4" fillId="6" borderId="0" xfId="19" applyFont="1" applyFill="1" applyBorder="1" applyAlignment="1">
      <alignment horizontal="right" vertical="center"/>
    </xf>
    <xf numFmtId="49" fontId="4" fillId="6" borderId="0" xfId="19" applyFont="1" applyFill="1" applyBorder="1">
      <alignment vertical="center"/>
    </xf>
    <xf numFmtId="49" fontId="5" fillId="6" borderId="0" xfId="19" applyNumberFormat="1" applyFont="1" applyFill="1" applyBorder="1">
      <alignment vertical="center"/>
    </xf>
    <xf numFmtId="49" fontId="5" fillId="6" borderId="2" xfId="19" applyFont="1" applyFill="1" applyBorder="1" applyAlignment="1">
      <alignment horizontal="left"/>
    </xf>
    <xf numFmtId="3" fontId="7" fillId="6" borderId="2" xfId="19" applyNumberFormat="1" applyFont="1" applyFill="1" applyBorder="1" applyAlignment="1">
      <alignment horizontal="right" vertical="center"/>
    </xf>
    <xf numFmtId="3" fontId="5" fillId="6" borderId="2" xfId="3" applyNumberFormat="1" applyFont="1" applyFill="1" applyBorder="1" applyAlignment="1">
      <alignment horizontal="left"/>
    </xf>
    <xf numFmtId="3" fontId="4" fillId="6" borderId="3" xfId="3" applyNumberFormat="1" applyFont="1" applyFill="1" applyBorder="1" applyAlignment="1">
      <alignment horizontal="justify"/>
    </xf>
    <xf numFmtId="49" fontId="5" fillId="6" borderId="16" xfId="19" applyFont="1" applyFill="1" applyBorder="1">
      <alignment vertical="center"/>
    </xf>
    <xf numFmtId="49" fontId="5" fillId="6" borderId="1" xfId="19" applyFont="1" applyFill="1">
      <alignment vertical="center"/>
    </xf>
    <xf numFmtId="3" fontId="5" fillId="6" borderId="1" xfId="19" applyNumberFormat="1" applyFont="1" applyFill="1">
      <alignment vertical="center"/>
    </xf>
    <xf numFmtId="49" fontId="4" fillId="6" borderId="0" xfId="16" applyFont="1" applyFill="1" applyBorder="1" applyAlignment="1">
      <alignment horizontal="right"/>
    </xf>
    <xf numFmtId="49" fontId="4" fillId="6" borderId="0" xfId="16" applyFont="1" applyFill="1" applyBorder="1" applyAlignment="1">
      <alignment horizontal="left"/>
    </xf>
    <xf numFmtId="49" fontId="4" fillId="6" borderId="0" xfId="16" applyFont="1" applyFill="1" applyBorder="1"/>
    <xf numFmtId="49" fontId="5" fillId="6" borderId="0" xfId="16" applyFont="1" applyFill="1" applyBorder="1" applyAlignment="1">
      <alignment horizontal="justify"/>
    </xf>
    <xf numFmtId="49" fontId="5" fillId="6" borderId="0" xfId="16" applyNumberFormat="1" applyFont="1" applyFill="1" applyBorder="1" applyAlignment="1">
      <alignment horizontal="right"/>
    </xf>
    <xf numFmtId="3" fontId="5" fillId="6" borderId="0" xfId="3" applyNumberFormat="1" applyFont="1" applyFill="1" applyBorder="1" applyAlignment="1">
      <alignment horizontal="left"/>
    </xf>
    <xf numFmtId="3" fontId="4" fillId="6" borderId="4" xfId="3" applyNumberFormat="1" applyFont="1" applyFill="1" applyBorder="1" applyAlignment="1"/>
    <xf numFmtId="49" fontId="5" fillId="6" borderId="10" xfId="16" applyFont="1" applyFill="1" applyBorder="1"/>
    <xf numFmtId="3" fontId="5" fillId="6" borderId="10" xfId="16" applyNumberFormat="1" applyFont="1" applyFill="1" applyBorder="1"/>
    <xf numFmtId="49" fontId="4" fillId="6" borderId="0" xfId="15" applyFont="1" applyFill="1" applyBorder="1" applyAlignment="1">
      <alignment horizontal="right"/>
    </xf>
    <xf numFmtId="49" fontId="5" fillId="6" borderId="0" xfId="19" applyFont="1" applyFill="1" applyBorder="1" applyAlignment="1">
      <alignment horizontal="justify"/>
    </xf>
    <xf numFmtId="3" fontId="7" fillId="6" borderId="0" xfId="19" applyNumberFormat="1" applyFont="1" applyFill="1" applyBorder="1" applyAlignment="1">
      <alignment horizontal="right" vertical="center"/>
    </xf>
    <xf numFmtId="3" fontId="4" fillId="6" borderId="4" xfId="3" applyNumberFormat="1" applyFont="1" applyFill="1" applyBorder="1" applyAlignment="1">
      <alignment horizontal="justify"/>
    </xf>
    <xf numFmtId="41" fontId="25" fillId="0" borderId="0" xfId="10" applyFont="1" applyBorder="1" applyAlignment="1"/>
    <xf numFmtId="49" fontId="25" fillId="0" borderId="1" xfId="21" applyFont="1"/>
    <xf numFmtId="41" fontId="25" fillId="0" borderId="0" xfId="10" applyFont="1" applyBorder="1"/>
    <xf numFmtId="41" fontId="25" fillId="0" borderId="2" xfId="10" applyFont="1" applyBorder="1"/>
    <xf numFmtId="41" fontId="26" fillId="0" borderId="3" xfId="10" applyFont="1" applyBorder="1" applyAlignment="1">
      <alignment horizontal="justify"/>
    </xf>
    <xf numFmtId="49" fontId="5" fillId="6" borderId="2" xfId="19" applyFont="1" applyFill="1" applyBorder="1" applyAlignment="1">
      <alignment horizontal="justify"/>
    </xf>
    <xf numFmtId="49" fontId="5" fillId="0" borderId="3" xfId="16" applyFont="1" applyFill="1" applyBorder="1"/>
    <xf numFmtId="49" fontId="5" fillId="6" borderId="2" xfId="16" applyFont="1" applyFill="1" applyBorder="1" applyAlignment="1">
      <alignment horizontal="justify"/>
    </xf>
    <xf numFmtId="49" fontId="5" fillId="6" borderId="2" xfId="16" applyNumberFormat="1" applyFont="1" applyFill="1" applyBorder="1" applyAlignment="1">
      <alignment horizontal="right"/>
    </xf>
    <xf numFmtId="3" fontId="4" fillId="6" borderId="3" xfId="3" applyNumberFormat="1" applyFont="1" applyFill="1" applyBorder="1" applyAlignment="1"/>
    <xf numFmtId="49" fontId="4" fillId="6" borderId="0" xfId="22" applyFont="1" applyFill="1" applyBorder="1" applyAlignment="1">
      <alignment horizontal="right"/>
    </xf>
    <xf numFmtId="49" fontId="4" fillId="6" borderId="0" xfId="22" applyFont="1" applyFill="1" applyBorder="1" applyAlignment="1">
      <alignment horizontal="left"/>
    </xf>
    <xf numFmtId="49" fontId="4" fillId="6" borderId="0" xfId="22" applyFont="1" applyFill="1" applyBorder="1"/>
    <xf numFmtId="49" fontId="5" fillId="6" borderId="0" xfId="22" applyFont="1" applyFill="1" applyBorder="1" applyAlignment="1">
      <alignment horizontal="justify"/>
    </xf>
    <xf numFmtId="49" fontId="5" fillId="6" borderId="0" xfId="22" applyNumberFormat="1" applyFont="1" applyFill="1" applyBorder="1" applyAlignment="1">
      <alignment horizontal="right"/>
    </xf>
    <xf numFmtId="3" fontId="5" fillId="6" borderId="0" xfId="11" applyNumberFormat="1" applyFont="1" applyFill="1" applyBorder="1" applyAlignment="1">
      <alignment horizontal="right"/>
    </xf>
    <xf numFmtId="3" fontId="5" fillId="6" borderId="4" xfId="22" applyNumberFormat="1" applyFont="1" applyFill="1" applyBorder="1" applyAlignment="1">
      <alignment horizontal="right"/>
    </xf>
    <xf numFmtId="3" fontId="5" fillId="6" borderId="16" xfId="22" applyNumberFormat="1" applyFont="1" applyFill="1" applyBorder="1"/>
    <xf numFmtId="49" fontId="5" fillId="6" borderId="0" xfId="22" applyFont="1" applyFill="1" applyBorder="1"/>
    <xf numFmtId="3" fontId="4" fillId="6" borderId="4" xfId="11" applyNumberFormat="1" applyFont="1" applyFill="1" applyBorder="1" applyAlignment="1">
      <alignment horizontal="right"/>
    </xf>
    <xf numFmtId="49" fontId="5" fillId="6" borderId="4" xfId="14" applyFont="1" applyFill="1" applyBorder="1"/>
    <xf numFmtId="49" fontId="4" fillId="6" borderId="1" xfId="22" applyFont="1" applyFill="1" applyAlignment="1">
      <alignment horizontal="justify"/>
    </xf>
    <xf numFmtId="3" fontId="5" fillId="6" borderId="1" xfId="22" applyNumberFormat="1" applyFont="1" applyFill="1"/>
    <xf numFmtId="3" fontId="25" fillId="6" borderId="0" xfId="11" applyNumberFormat="1" applyFont="1" applyFill="1" applyBorder="1" applyAlignment="1">
      <alignment horizontal="right"/>
    </xf>
    <xf numFmtId="49" fontId="4" fillId="6" borderId="2" xfId="16" applyFont="1" applyFill="1" applyBorder="1"/>
    <xf numFmtId="49" fontId="4" fillId="6" borderId="1" xfId="22" applyFont="1" applyFill="1" applyBorder="1" applyAlignment="1">
      <alignment horizontal="justify"/>
    </xf>
    <xf numFmtId="49" fontId="4" fillId="6" borderId="0" xfId="19" applyNumberFormat="1" applyFont="1" applyFill="1" applyBorder="1">
      <alignment vertical="center"/>
    </xf>
    <xf numFmtId="3" fontId="25" fillId="6" borderId="2" xfId="3" applyNumberFormat="1" applyFont="1" applyFill="1" applyBorder="1" applyAlignment="1">
      <alignment horizontal="left"/>
    </xf>
    <xf numFmtId="49" fontId="4" fillId="6" borderId="0" xfId="17" applyFont="1" applyFill="1" applyBorder="1" applyAlignment="1">
      <alignment horizontal="right"/>
    </xf>
    <xf numFmtId="49" fontId="4" fillId="6" borderId="0" xfId="17" applyFont="1" applyFill="1" applyBorder="1" applyAlignment="1">
      <alignment horizontal="left"/>
    </xf>
    <xf numFmtId="49" fontId="5" fillId="6" borderId="2" xfId="17" applyFont="1" applyFill="1" applyBorder="1" applyAlignment="1">
      <alignment horizontal="justify"/>
    </xf>
    <xf numFmtId="49" fontId="5" fillId="6" borderId="2" xfId="17" applyNumberFormat="1" applyFont="1" applyFill="1" applyBorder="1" applyAlignment="1">
      <alignment horizontal="right"/>
    </xf>
    <xf numFmtId="3" fontId="5" fillId="6" borderId="2" xfId="8" applyNumberFormat="1" applyFont="1" applyFill="1" applyBorder="1" applyAlignment="1">
      <alignment horizontal="left"/>
    </xf>
    <xf numFmtId="3" fontId="4" fillId="6" borderId="3" xfId="8" applyNumberFormat="1" applyFont="1" applyFill="1" applyBorder="1" applyAlignment="1">
      <alignment horizontal="right"/>
    </xf>
    <xf numFmtId="3" fontId="5" fillId="6" borderId="10" xfId="17" applyNumberFormat="1" applyFont="1" applyFill="1" applyBorder="1"/>
    <xf numFmtId="49" fontId="6" fillId="6" borderId="0" xfId="22" applyFont="1" applyFill="1" applyBorder="1" applyAlignment="1">
      <alignment horizontal="left"/>
    </xf>
    <xf numFmtId="49" fontId="4" fillId="6" borderId="0" xfId="17" applyFont="1" applyFill="1" applyBorder="1"/>
    <xf numFmtId="3" fontId="5" fillId="6" borderId="13" xfId="17" applyNumberFormat="1" applyFont="1" applyFill="1" applyBorder="1"/>
    <xf numFmtId="49" fontId="5" fillId="6" borderId="2" xfId="22" applyFont="1" applyFill="1" applyBorder="1" applyAlignment="1">
      <alignment horizontal="justify"/>
    </xf>
    <xf numFmtId="49" fontId="5" fillId="6" borderId="2" xfId="22" applyNumberFormat="1" applyFont="1" applyFill="1" applyBorder="1" applyAlignment="1">
      <alignment horizontal="right"/>
    </xf>
    <xf numFmtId="49" fontId="5" fillId="6" borderId="0" xfId="19" applyFont="1" applyFill="1" applyBorder="1" applyAlignment="1">
      <alignment horizontal="left"/>
    </xf>
    <xf numFmtId="49" fontId="4" fillId="6" borderId="0" xfId="15" applyFont="1" applyFill="1" applyBorder="1" applyAlignment="1">
      <alignment horizontal="left"/>
    </xf>
    <xf numFmtId="49" fontId="4" fillId="6" borderId="0" xfId="15" applyFont="1" applyFill="1" applyBorder="1"/>
    <xf numFmtId="49" fontId="5" fillId="6" borderId="2" xfId="15" applyFont="1" applyFill="1" applyBorder="1" applyAlignment="1">
      <alignment horizontal="justify"/>
    </xf>
    <xf numFmtId="49" fontId="5" fillId="6" borderId="2" xfId="15" applyNumberFormat="1" applyFont="1" applyFill="1" applyBorder="1" applyAlignment="1">
      <alignment horizontal="right"/>
    </xf>
    <xf numFmtId="3" fontId="5" fillId="6" borderId="2" xfId="7" applyNumberFormat="1" applyFont="1" applyFill="1" applyBorder="1" applyAlignment="1">
      <alignment horizontal="left"/>
    </xf>
    <xf numFmtId="3" fontId="4" fillId="6" borderId="3" xfId="7" applyNumberFormat="1" applyFont="1" applyFill="1" applyBorder="1" applyAlignment="1">
      <alignment horizontal="right"/>
    </xf>
    <xf numFmtId="49" fontId="5" fillId="6" borderId="16" xfId="15" applyFont="1" applyFill="1" applyBorder="1"/>
    <xf numFmtId="49" fontId="5" fillId="6" borderId="1" xfId="15" applyFont="1" applyFill="1"/>
    <xf numFmtId="3" fontId="5" fillId="6" borderId="1" xfId="15" applyNumberFormat="1" applyFont="1" applyFill="1"/>
    <xf numFmtId="49" fontId="5" fillId="6" borderId="0" xfId="17" applyFont="1" applyFill="1" applyBorder="1" applyAlignment="1">
      <alignment horizontal="justify"/>
    </xf>
    <xf numFmtId="49" fontId="5" fillId="6" borderId="0" xfId="17" applyNumberFormat="1" applyFont="1" applyFill="1" applyBorder="1" applyAlignment="1">
      <alignment horizontal="right"/>
    </xf>
    <xf numFmtId="3" fontId="5" fillId="6" borderId="0" xfId="8" applyNumberFormat="1" applyFont="1" applyFill="1" applyBorder="1" applyAlignment="1">
      <alignment horizontal="left"/>
    </xf>
    <xf numFmtId="3" fontId="4" fillId="6" borderId="4" xfId="8" applyNumberFormat="1" applyFont="1" applyFill="1" applyBorder="1" applyAlignment="1">
      <alignment horizontal="right"/>
    </xf>
    <xf numFmtId="3" fontId="4" fillId="6" borderId="1" xfId="22" applyNumberFormat="1" applyFont="1" applyFill="1"/>
    <xf numFmtId="3" fontId="25" fillId="6" borderId="0" xfId="8" applyNumberFormat="1" applyFont="1" applyFill="1" applyBorder="1" applyAlignment="1">
      <alignment horizontal="left"/>
    </xf>
    <xf numFmtId="49" fontId="4" fillId="3" borderId="0" xfId="22" applyFont="1" applyFill="1" applyBorder="1" applyAlignment="1">
      <alignment horizontal="right"/>
    </xf>
    <xf numFmtId="49" fontId="4" fillId="3" borderId="0" xfId="22" applyFont="1" applyFill="1" applyBorder="1" applyAlignment="1">
      <alignment horizontal="left"/>
    </xf>
    <xf numFmtId="49" fontId="5" fillId="3" borderId="0" xfId="22" applyFont="1" applyFill="1" applyBorder="1"/>
    <xf numFmtId="49" fontId="5" fillId="3" borderId="0" xfId="22" applyFont="1" applyFill="1" applyBorder="1" applyAlignment="1">
      <alignment horizontal="justify"/>
    </xf>
    <xf numFmtId="49" fontId="5" fillId="3" borderId="0" xfId="22" applyNumberFormat="1" applyFont="1" applyFill="1" applyBorder="1" applyAlignment="1">
      <alignment horizontal="right"/>
    </xf>
    <xf numFmtId="3" fontId="5" fillId="3" borderId="0" xfId="11" applyNumberFormat="1" applyFont="1" applyFill="1" applyBorder="1" applyAlignment="1">
      <alignment horizontal="right"/>
    </xf>
    <xf numFmtId="3" fontId="4" fillId="3" borderId="4" xfId="11" applyNumberFormat="1" applyFont="1" applyFill="1" applyBorder="1" applyAlignment="1">
      <alignment horizontal="right"/>
    </xf>
    <xf numFmtId="49" fontId="5" fillId="6" borderId="0" xfId="22" quotePrefix="1" applyFont="1" applyFill="1" applyBorder="1" applyAlignment="1">
      <alignment horizontal="left"/>
    </xf>
    <xf numFmtId="3" fontId="5" fillId="6" borderId="2" xfId="11" applyNumberFormat="1" applyFont="1" applyFill="1" applyBorder="1" applyAlignment="1">
      <alignment horizontal="right"/>
    </xf>
    <xf numFmtId="49" fontId="5" fillId="6" borderId="0" xfId="19" quotePrefix="1" applyFont="1" applyFill="1" applyBorder="1" applyAlignment="1">
      <alignment horizontal="left"/>
    </xf>
    <xf numFmtId="49" fontId="11" fillId="3" borderId="22" xfId="19" applyFont="1" applyFill="1" applyBorder="1" applyAlignment="1">
      <alignment horizontal="center" vertical="center"/>
    </xf>
    <xf numFmtId="3" fontId="4" fillId="3" borderId="3" xfId="3" applyNumberFormat="1" applyFont="1" applyFill="1" applyBorder="1" applyAlignment="1">
      <alignment horizontal="justify"/>
    </xf>
    <xf numFmtId="3" fontId="5" fillId="6" borderId="10" xfId="3" applyNumberFormat="1" applyFont="1" applyFill="1" applyBorder="1" applyAlignment="1">
      <alignment horizontal="left"/>
    </xf>
    <xf numFmtId="3" fontId="5" fillId="6" borderId="19" xfId="3" applyNumberFormat="1" applyFont="1" applyFill="1" applyBorder="1" applyAlignment="1">
      <alignment horizontal="left"/>
    </xf>
    <xf numFmtId="3" fontId="5" fillId="6" borderId="10" xfId="8" applyNumberFormat="1" applyFont="1" applyFill="1" applyBorder="1" applyAlignment="1">
      <alignment horizontal="left"/>
    </xf>
    <xf numFmtId="3" fontId="5" fillId="6" borderId="19" xfId="8" applyNumberFormat="1" applyFont="1" applyFill="1" applyBorder="1" applyAlignment="1">
      <alignment horizontal="left"/>
    </xf>
    <xf numFmtId="3" fontId="5" fillId="6" borderId="57" xfId="3" applyNumberFormat="1" applyFont="1" applyFill="1" applyBorder="1" applyAlignment="1">
      <alignment horizontal="left"/>
    </xf>
    <xf numFmtId="3" fontId="5" fillId="6" borderId="1" xfId="3" applyNumberFormat="1" applyFont="1" applyFill="1" applyBorder="1" applyAlignment="1">
      <alignment horizontal="left"/>
    </xf>
    <xf numFmtId="3" fontId="5" fillId="6" borderId="1" xfId="11" applyNumberFormat="1" applyFont="1" applyFill="1" applyBorder="1" applyAlignment="1">
      <alignment horizontal="right"/>
    </xf>
    <xf numFmtId="49" fontId="28" fillId="6" borderId="16" xfId="19" applyFont="1" applyFill="1" applyBorder="1">
      <alignment vertical="center"/>
    </xf>
    <xf numFmtId="3" fontId="4" fillId="6" borderId="3" xfId="11" applyNumberFormat="1" applyFont="1" applyFill="1" applyBorder="1" applyAlignment="1">
      <alignment horizontal="right"/>
    </xf>
    <xf numFmtId="3" fontId="25" fillId="6" borderId="2" xfId="11" applyNumberFormat="1" applyFont="1" applyFill="1" applyBorder="1" applyAlignment="1">
      <alignment horizontal="right"/>
    </xf>
    <xf numFmtId="49" fontId="4" fillId="6" borderId="0" xfId="20" applyFont="1" applyFill="1" applyBorder="1" applyAlignment="1">
      <alignment horizontal="right"/>
    </xf>
    <xf numFmtId="49" fontId="4" fillId="6" borderId="0" xfId="20" applyFont="1" applyFill="1" applyBorder="1" applyAlignment="1">
      <alignment horizontal="left"/>
    </xf>
    <xf numFmtId="49" fontId="5" fillId="6" borderId="2" xfId="20" applyFont="1" applyFill="1" applyBorder="1" applyAlignment="1">
      <alignment horizontal="justify"/>
    </xf>
    <xf numFmtId="49" fontId="5" fillId="6" borderId="0" xfId="20" applyNumberFormat="1" applyFont="1" applyFill="1" applyBorder="1" applyAlignment="1">
      <alignment horizontal="right"/>
    </xf>
    <xf numFmtId="3" fontId="4" fillId="6" borderId="4" xfId="3" applyNumberFormat="1" applyFont="1" applyFill="1" applyBorder="1" applyAlignment="1">
      <alignment horizontal="right"/>
    </xf>
    <xf numFmtId="49" fontId="5" fillId="6" borderId="10" xfId="20" applyFont="1" applyFill="1" applyBorder="1"/>
    <xf numFmtId="49" fontId="10" fillId="6" borderId="10" xfId="20" applyFont="1" applyFill="1" applyBorder="1"/>
    <xf numFmtId="3" fontId="10" fillId="6" borderId="10" xfId="20" applyNumberFormat="1" applyFont="1" applyFill="1" applyBorder="1"/>
    <xf numFmtId="3" fontId="25" fillId="6" borderId="2" xfId="3" applyNumberFormat="1" applyFont="1" applyFill="1" applyBorder="1"/>
    <xf numFmtId="49" fontId="4" fillId="6" borderId="0" xfId="13" applyFont="1" applyFill="1" applyBorder="1" applyAlignment="1">
      <alignment horizontal="right"/>
    </xf>
    <xf numFmtId="49" fontId="4" fillId="6" borderId="0" xfId="13" applyFont="1" applyFill="1" applyBorder="1" applyAlignment="1">
      <alignment horizontal="left"/>
    </xf>
    <xf numFmtId="49" fontId="4" fillId="6" borderId="0" xfId="13" applyFont="1" applyFill="1" applyBorder="1"/>
    <xf numFmtId="49" fontId="5" fillId="6" borderId="2" xfId="13" applyFont="1" applyFill="1" applyBorder="1" applyAlignment="1">
      <alignment horizontal="justify"/>
    </xf>
    <xf numFmtId="49" fontId="5" fillId="6" borderId="0" xfId="13" applyNumberFormat="1" applyFont="1" applyFill="1" applyBorder="1" applyAlignment="1">
      <alignment horizontal="right"/>
    </xf>
    <xf numFmtId="41" fontId="4" fillId="6" borderId="4" xfId="5" applyFont="1" applyFill="1" applyBorder="1" applyAlignment="1">
      <alignment horizontal="right"/>
    </xf>
    <xf numFmtId="49" fontId="5" fillId="6" borderId="16" xfId="13" applyFont="1" applyFill="1" applyBorder="1"/>
    <xf numFmtId="49" fontId="5" fillId="6" borderId="7" xfId="13" applyFont="1" applyFill="1" applyBorder="1"/>
    <xf numFmtId="49" fontId="5" fillId="6" borderId="1" xfId="13" applyFont="1" applyFill="1"/>
    <xf numFmtId="41" fontId="25" fillId="6" borderId="2" xfId="5" applyFont="1" applyFill="1" applyBorder="1" applyAlignment="1">
      <alignment horizontal="right"/>
    </xf>
    <xf numFmtId="2" fontId="5" fillId="0" borderId="10" xfId="20" applyNumberFormat="1" applyFont="1" applyFill="1" applyBorder="1"/>
    <xf numFmtId="49" fontId="4" fillId="6" borderId="0" xfId="18" applyFont="1" applyFill="1" applyBorder="1" applyAlignment="1">
      <alignment horizontal="right"/>
    </xf>
    <xf numFmtId="49" fontId="4" fillId="6" borderId="0" xfId="18" applyFont="1" applyFill="1" applyBorder="1" applyAlignment="1">
      <alignment horizontal="left"/>
    </xf>
    <xf numFmtId="49" fontId="4" fillId="6" borderId="0" xfId="18" applyFont="1" applyFill="1" applyBorder="1"/>
    <xf numFmtId="49" fontId="5" fillId="6" borderId="2" xfId="18" applyFont="1" applyFill="1" applyBorder="1" applyAlignment="1">
      <alignment horizontal="justify"/>
    </xf>
    <xf numFmtId="49" fontId="5" fillId="6" borderId="2" xfId="18" applyNumberFormat="1" applyFont="1" applyFill="1" applyBorder="1" applyAlignment="1">
      <alignment horizontal="right"/>
    </xf>
    <xf numFmtId="41" fontId="5" fillId="6" borderId="2" xfId="9" applyFont="1" applyFill="1" applyBorder="1" applyAlignment="1"/>
    <xf numFmtId="41" fontId="4" fillId="6" borderId="3" xfId="9" applyFont="1" applyFill="1" applyBorder="1" applyAlignment="1"/>
    <xf numFmtId="49" fontId="5" fillId="6" borderId="13" xfId="18" applyFont="1" applyFill="1" applyBorder="1"/>
    <xf numFmtId="49" fontId="5" fillId="6" borderId="10" xfId="18" applyFont="1" applyFill="1" applyBorder="1"/>
    <xf numFmtId="3" fontId="5" fillId="6" borderId="10" xfId="18" applyNumberFormat="1" applyFont="1" applyFill="1" applyBorder="1"/>
    <xf numFmtId="49" fontId="5" fillId="6" borderId="10" xfId="18" applyFont="1" applyFill="1" applyBorder="1" applyAlignment="1">
      <alignment horizontal="justify"/>
    </xf>
    <xf numFmtId="49" fontId="4" fillId="3" borderId="0" xfId="22" applyFont="1" applyFill="1" applyBorder="1"/>
    <xf numFmtId="49" fontId="5" fillId="3" borderId="0" xfId="22" applyFont="1" applyFill="1" applyBorder="1" applyAlignment="1">
      <alignment horizontal="left"/>
    </xf>
    <xf numFmtId="49" fontId="5" fillId="6" borderId="0" xfId="18" applyFont="1" applyFill="1" applyBorder="1" applyAlignment="1">
      <alignment horizontal="justify"/>
    </xf>
    <xf numFmtId="49" fontId="5" fillId="6" borderId="0" xfId="18" applyNumberFormat="1" applyFont="1" applyFill="1" applyBorder="1" applyAlignment="1">
      <alignment horizontal="right"/>
    </xf>
    <xf numFmtId="41" fontId="5" fillId="6" borderId="0" xfId="9" applyFont="1" applyFill="1" applyBorder="1" applyAlignment="1"/>
    <xf numFmtId="41" fontId="4" fillId="6" borderId="4" xfId="9" applyFont="1" applyFill="1" applyBorder="1" applyAlignment="1">
      <alignment horizontal="justify"/>
    </xf>
    <xf numFmtId="49" fontId="6" fillId="6" borderId="0" xfId="15" applyFont="1" applyFill="1" applyBorder="1" applyAlignment="1">
      <alignment horizontal="left"/>
    </xf>
    <xf numFmtId="3" fontId="25" fillId="0" borderId="1" xfId="22" applyNumberFormat="1" applyFont="1" applyFill="1" applyBorder="1"/>
    <xf numFmtId="3" fontId="5" fillId="6" borderId="2" xfId="22" applyNumberFormat="1" applyFont="1" applyFill="1" applyBorder="1" applyAlignment="1">
      <alignment horizontal="right"/>
    </xf>
    <xf numFmtId="49" fontId="25" fillId="6" borderId="10" xfId="16" applyFont="1" applyFill="1" applyBorder="1"/>
    <xf numFmtId="49" fontId="25" fillId="6" borderId="16" xfId="15" applyFont="1" applyFill="1" applyBorder="1"/>
    <xf numFmtId="49" fontId="4" fillId="0" borderId="3" xfId="10" applyNumberFormat="1" applyFont="1" applyBorder="1" applyAlignment="1">
      <alignment horizontal="justify"/>
    </xf>
    <xf numFmtId="49" fontId="4" fillId="6" borderId="0" xfId="21" applyFont="1" applyFill="1" applyBorder="1" applyAlignment="1">
      <alignment horizontal="right"/>
    </xf>
    <xf numFmtId="49" fontId="4" fillId="6" borderId="0" xfId="21" applyFont="1" applyFill="1" applyBorder="1" applyAlignment="1">
      <alignment horizontal="left"/>
    </xf>
    <xf numFmtId="49" fontId="4" fillId="6" borderId="0" xfId="21" applyFont="1" applyFill="1" applyBorder="1"/>
    <xf numFmtId="49" fontId="5" fillId="6" borderId="2" xfId="21" applyFont="1" applyFill="1" applyBorder="1" applyAlignment="1">
      <alignment horizontal="justify"/>
    </xf>
    <xf numFmtId="49" fontId="5" fillId="6" borderId="2" xfId="21" applyFont="1" applyFill="1" applyBorder="1" applyAlignment="1">
      <alignment horizontal="right"/>
    </xf>
    <xf numFmtId="41" fontId="5" fillId="6" borderId="2" xfId="10" applyFont="1" applyFill="1" applyBorder="1"/>
    <xf numFmtId="41" fontId="4" fillId="6" borderId="3" xfId="10" applyFont="1" applyFill="1" applyBorder="1"/>
    <xf numFmtId="41" fontId="5" fillId="6" borderId="0" xfId="10" applyFont="1" applyFill="1" applyBorder="1"/>
    <xf numFmtId="49" fontId="6" fillId="6" borderId="0" xfId="15" applyFont="1" applyFill="1" applyBorder="1" applyAlignment="1">
      <alignment horizontal="right"/>
    </xf>
    <xf numFmtId="49" fontId="6" fillId="6" borderId="0" xfId="15" applyFont="1" applyFill="1" applyBorder="1"/>
    <xf numFmtId="49" fontId="7" fillId="6" borderId="0" xfId="15" applyFont="1" applyFill="1" applyBorder="1" applyAlignment="1">
      <alignment horizontal="justify"/>
    </xf>
    <xf numFmtId="49" fontId="7" fillId="6" borderId="0" xfId="15" applyNumberFormat="1" applyFont="1" applyFill="1" applyBorder="1" applyAlignment="1">
      <alignment horizontal="right"/>
    </xf>
    <xf numFmtId="3" fontId="6" fillId="6" borderId="4" xfId="7" applyNumberFormat="1" applyFont="1" applyFill="1" applyBorder="1" applyAlignment="1">
      <alignment horizontal="right"/>
    </xf>
    <xf numFmtId="3" fontId="25" fillId="6" borderId="0" xfId="7" applyNumberFormat="1" applyFont="1" applyFill="1" applyBorder="1" applyAlignment="1">
      <alignment horizontal="left"/>
    </xf>
    <xf numFmtId="49" fontId="7" fillId="6" borderId="2" xfId="15" applyNumberFormat="1" applyFont="1" applyFill="1" applyBorder="1" applyAlignment="1">
      <alignment horizontal="right"/>
    </xf>
    <xf numFmtId="3" fontId="25" fillId="6" borderId="2" xfId="7" applyNumberFormat="1" applyFont="1" applyFill="1" applyBorder="1" applyAlignment="1">
      <alignment horizontal="left"/>
    </xf>
    <xf numFmtId="49" fontId="5" fillId="6" borderId="0" xfId="15" applyFont="1" applyFill="1" applyBorder="1" applyAlignment="1">
      <alignment horizontal="justify"/>
    </xf>
    <xf numFmtId="49" fontId="5" fillId="6" borderId="0" xfId="15" applyNumberFormat="1" applyFont="1" applyFill="1" applyBorder="1" applyAlignment="1">
      <alignment horizontal="right"/>
    </xf>
    <xf numFmtId="3" fontId="5" fillId="6" borderId="0" xfId="7" applyNumberFormat="1" applyFont="1" applyFill="1" applyBorder="1" applyAlignment="1">
      <alignment horizontal="left"/>
    </xf>
    <xf numFmtId="3" fontId="4" fillId="6" borderId="4" xfId="7" applyNumberFormat="1" applyFont="1" applyFill="1" applyBorder="1" applyAlignment="1">
      <alignment horizontal="right"/>
    </xf>
    <xf numFmtId="49" fontId="5" fillId="6" borderId="58" xfId="19" applyFont="1" applyFill="1" applyBorder="1">
      <alignment vertical="center"/>
    </xf>
    <xf numFmtId="3" fontId="4" fillId="6" borderId="4" xfId="15" applyNumberFormat="1" applyFont="1" applyFill="1" applyBorder="1" applyAlignment="1">
      <alignment horizontal="right"/>
    </xf>
    <xf numFmtId="3" fontId="4" fillId="4" borderId="0" xfId="12" applyNumberFormat="1" applyFont="1" applyFill="1" applyBorder="1" applyAlignment="1">
      <alignment horizontal="center"/>
    </xf>
    <xf numFmtId="41" fontId="25" fillId="0" borderId="0" xfId="5" applyFont="1" applyFill="1" applyBorder="1" applyAlignment="1">
      <alignment horizontal="right"/>
    </xf>
    <xf numFmtId="41" fontId="26" fillId="0" borderId="0" xfId="5" applyFont="1" applyFill="1" applyBorder="1" applyAlignment="1">
      <alignment horizontal="right"/>
    </xf>
    <xf numFmtId="49" fontId="5" fillId="6" borderId="2" xfId="13" applyNumberFormat="1" applyFont="1" applyFill="1" applyBorder="1" applyAlignment="1">
      <alignment horizontal="right"/>
    </xf>
    <xf numFmtId="41" fontId="4" fillId="6" borderId="3" xfId="5" applyFont="1" applyFill="1" applyBorder="1" applyAlignment="1">
      <alignment horizontal="right"/>
    </xf>
    <xf numFmtId="3" fontId="4" fillId="6" borderId="10" xfId="12" applyNumberFormat="1" applyFont="1" applyFill="1" applyBorder="1" applyAlignment="1">
      <alignment horizontal="center"/>
    </xf>
    <xf numFmtId="3" fontId="25" fillId="6" borderId="0" xfId="3" applyNumberFormat="1" applyFont="1" applyFill="1" applyBorder="1" applyAlignment="1">
      <alignment horizontal="left"/>
    </xf>
    <xf numFmtId="49" fontId="5" fillId="6" borderId="0" xfId="22" applyFont="1" applyFill="1" applyBorder="1" applyAlignment="1">
      <alignment horizontal="left"/>
    </xf>
    <xf numFmtId="49" fontId="25" fillId="6" borderId="13" xfId="14" applyFont="1" applyFill="1" applyBorder="1"/>
    <xf numFmtId="49" fontId="25" fillId="6" borderId="16" xfId="19" applyFont="1" applyFill="1" applyBorder="1">
      <alignment vertical="center"/>
    </xf>
    <xf numFmtId="49" fontId="4" fillId="6" borderId="0" xfId="19" applyFont="1" applyFill="1" applyBorder="1" applyAlignment="1">
      <alignment horizontal="left" vertical="center"/>
    </xf>
    <xf numFmtId="49" fontId="5" fillId="6" borderId="0" xfId="20" applyFont="1" applyFill="1" applyBorder="1" applyAlignment="1">
      <alignment horizontal="justify"/>
    </xf>
    <xf numFmtId="3" fontId="5" fillId="6" borderId="0" xfId="3" applyNumberFormat="1" applyFont="1" applyFill="1" applyBorder="1" applyAlignment="1">
      <alignment horizontal="right"/>
    </xf>
    <xf numFmtId="49" fontId="0" fillId="6" borderId="10" xfId="20" applyFont="1" applyFill="1" applyBorder="1"/>
    <xf numFmtId="3" fontId="4" fillId="6" borderId="3" xfId="15" applyNumberFormat="1" applyFont="1" applyFill="1" applyBorder="1" applyAlignment="1">
      <alignment horizontal="right"/>
    </xf>
    <xf numFmtId="3" fontId="10" fillId="6" borderId="4" xfId="20" applyNumberFormat="1" applyFont="1" applyFill="1" applyBorder="1"/>
    <xf numFmtId="49" fontId="5" fillId="6" borderId="13" xfId="20" applyFont="1" applyFill="1" applyBorder="1"/>
    <xf numFmtId="49" fontId="10" fillId="6" borderId="4" xfId="20" applyFont="1" applyFill="1" applyBorder="1"/>
    <xf numFmtId="49" fontId="5" fillId="6" borderId="2" xfId="20" applyNumberFormat="1" applyFont="1" applyFill="1" applyBorder="1" applyAlignment="1">
      <alignment horizontal="right"/>
    </xf>
    <xf numFmtId="3" fontId="5" fillId="6" borderId="2" xfId="3" applyNumberFormat="1" applyFont="1" applyFill="1" applyBorder="1" applyAlignment="1">
      <alignment horizontal="right"/>
    </xf>
    <xf numFmtId="3" fontId="4" fillId="6" borderId="3" xfId="3" applyNumberFormat="1" applyFont="1" applyFill="1" applyBorder="1" applyAlignment="1">
      <alignment horizontal="right"/>
    </xf>
    <xf numFmtId="49" fontId="25" fillId="6" borderId="10" xfId="20" applyFont="1" applyFill="1" applyBorder="1"/>
    <xf numFmtId="49" fontId="10" fillId="6" borderId="13" xfId="20" applyFont="1" applyFill="1" applyBorder="1"/>
    <xf numFmtId="49" fontId="26" fillId="6" borderId="0" xfId="16" applyFont="1" applyFill="1" applyBorder="1" applyAlignment="1">
      <alignment horizontal="right"/>
    </xf>
    <xf numFmtId="49" fontId="26" fillId="6" borderId="0" xfId="16" applyFont="1" applyFill="1" applyBorder="1" applyAlignment="1">
      <alignment horizontal="left"/>
    </xf>
    <xf numFmtId="49" fontId="26" fillId="6" borderId="0" xfId="16" applyFont="1" applyFill="1" applyBorder="1"/>
    <xf numFmtId="49" fontId="25" fillId="6" borderId="0" xfId="16" applyFont="1" applyFill="1" applyBorder="1" applyAlignment="1">
      <alignment horizontal="justify"/>
    </xf>
    <xf numFmtId="49" fontId="25" fillId="6" borderId="0" xfId="16" applyNumberFormat="1" applyFont="1" applyFill="1" applyBorder="1" applyAlignment="1">
      <alignment horizontal="right"/>
    </xf>
    <xf numFmtId="3" fontId="26" fillId="6" borderId="4" xfId="3" applyNumberFormat="1" applyFont="1" applyFill="1" applyBorder="1" applyAlignment="1"/>
    <xf numFmtId="3" fontId="25" fillId="6" borderId="10" xfId="17" applyNumberFormat="1" applyFont="1" applyFill="1" applyBorder="1"/>
    <xf numFmtId="3" fontId="5" fillId="6" borderId="10" xfId="22" applyNumberFormat="1" applyFont="1" applyFill="1" applyBorder="1"/>
    <xf numFmtId="49" fontId="5" fillId="6" borderId="4" xfId="17" applyFont="1" applyFill="1" applyBorder="1"/>
    <xf numFmtId="49" fontId="5" fillId="6" borderId="4" xfId="18" applyFont="1" applyFill="1" applyBorder="1"/>
    <xf numFmtId="3" fontId="5" fillId="6" borderId="4" xfId="17" applyNumberFormat="1" applyFont="1" applyFill="1" applyBorder="1" applyAlignment="1">
      <alignment horizontal="right"/>
    </xf>
    <xf numFmtId="49" fontId="5" fillId="6" borderId="41" xfId="22" applyFont="1" applyFill="1" applyBorder="1"/>
    <xf numFmtId="49" fontId="4" fillId="6" borderId="10" xfId="18" applyFont="1" applyFill="1" applyBorder="1"/>
    <xf numFmtId="3" fontId="4" fillId="6" borderId="10" xfId="18" applyNumberFormat="1" applyFont="1" applyFill="1" applyBorder="1"/>
    <xf numFmtId="49" fontId="4" fillId="6" borderId="10" xfId="18" applyFont="1" applyFill="1" applyBorder="1" applyAlignment="1">
      <alignment horizontal="justify"/>
    </xf>
    <xf numFmtId="41" fontId="4" fillId="6" borderId="4" xfId="9" applyFont="1" applyFill="1" applyBorder="1" applyAlignment="1"/>
    <xf numFmtId="41" fontId="25" fillId="6" borderId="0" xfId="9" applyFont="1" applyFill="1" applyBorder="1" applyAlignment="1"/>
    <xf numFmtId="49" fontId="5" fillId="6" borderId="0" xfId="18" quotePrefix="1" applyFont="1" applyFill="1" applyBorder="1" applyAlignment="1">
      <alignment horizontal="left"/>
    </xf>
    <xf numFmtId="41" fontId="4" fillId="6" borderId="3" xfId="9" applyFont="1" applyFill="1" applyBorder="1" applyAlignment="1">
      <alignment horizontal="justify"/>
    </xf>
    <xf numFmtId="49" fontId="5" fillId="6" borderId="0" xfId="18" applyFont="1" applyFill="1" applyBorder="1"/>
    <xf numFmtId="49" fontId="25" fillId="6" borderId="13" xfId="18" applyFont="1" applyFill="1" applyBorder="1"/>
    <xf numFmtId="49" fontId="26" fillId="6" borderId="0" xfId="18" applyFont="1" applyFill="1" applyBorder="1" applyAlignment="1">
      <alignment horizontal="right"/>
    </xf>
    <xf numFmtId="49" fontId="26" fillId="6" borderId="0" xfId="18" applyFont="1" applyFill="1" applyBorder="1" applyAlignment="1">
      <alignment horizontal="left"/>
    </xf>
    <xf numFmtId="49" fontId="26" fillId="6" borderId="0" xfId="18" applyFont="1" applyFill="1" applyBorder="1"/>
    <xf numFmtId="49" fontId="25" fillId="6" borderId="0" xfId="18" applyFont="1" applyFill="1" applyBorder="1" applyAlignment="1">
      <alignment horizontal="justify"/>
    </xf>
    <xf numFmtId="49" fontId="25" fillId="6" borderId="0" xfId="18" applyNumberFormat="1" applyFont="1" applyFill="1" applyBorder="1" applyAlignment="1">
      <alignment horizontal="right"/>
    </xf>
    <xf numFmtId="41" fontId="26" fillId="6" borderId="4" xfId="9" applyFont="1" applyFill="1" applyBorder="1" applyAlignment="1">
      <alignment horizontal="justify"/>
    </xf>
    <xf numFmtId="49" fontId="5" fillId="6" borderId="2" xfId="22" applyFont="1" applyFill="1" applyBorder="1"/>
    <xf numFmtId="49" fontId="5" fillId="6" borderId="0" xfId="21" applyFont="1" applyFill="1" applyBorder="1" applyAlignment="1">
      <alignment horizontal="justify"/>
    </xf>
    <xf numFmtId="49" fontId="5" fillId="6" borderId="0" xfId="21" applyFont="1" applyFill="1" applyBorder="1" applyAlignment="1">
      <alignment horizontal="right"/>
    </xf>
    <xf numFmtId="41" fontId="5" fillId="6" borderId="4" xfId="10" applyFont="1" applyFill="1" applyBorder="1"/>
    <xf numFmtId="41" fontId="5" fillId="6" borderId="4" xfId="10" applyFont="1" applyFill="1" applyBorder="1" applyAlignment="1">
      <alignment horizontal="justify"/>
    </xf>
    <xf numFmtId="41" fontId="4" fillId="6" borderId="3" xfId="10" applyFont="1" applyFill="1" applyBorder="1" applyAlignment="1">
      <alignment horizontal="justify"/>
    </xf>
    <xf numFmtId="41" fontId="4" fillId="6" borderId="4" xfId="10" applyFont="1" applyFill="1" applyBorder="1"/>
    <xf numFmtId="49" fontId="6" fillId="6" borderId="0" xfId="21" applyFont="1" applyFill="1" applyBorder="1"/>
    <xf numFmtId="49" fontId="5" fillId="6" borderId="4" xfId="21" applyFont="1" applyFill="1" applyBorder="1" applyAlignment="1">
      <alignment horizontal="justify"/>
    </xf>
    <xf numFmtId="49" fontId="4" fillId="6" borderId="0" xfId="21" applyFont="1" applyFill="1" applyBorder="1" applyAlignment="1"/>
    <xf numFmtId="49" fontId="4" fillId="0" borderId="3" xfId="10" applyNumberFormat="1" applyFont="1" applyFill="1" applyBorder="1" applyAlignment="1">
      <alignment horizontal="right"/>
    </xf>
    <xf numFmtId="49" fontId="5" fillId="6" borderId="4" xfId="14" applyFont="1" applyFill="1" applyBorder="1" applyAlignment="1">
      <alignment horizontal="right"/>
    </xf>
    <xf numFmtId="3" fontId="5" fillId="6" borderId="59" xfId="8" applyNumberFormat="1" applyFont="1" applyFill="1" applyBorder="1" applyAlignment="1">
      <alignment horizontal="left"/>
    </xf>
    <xf numFmtId="3" fontId="5" fillId="6" borderId="60" xfId="8" applyNumberFormat="1" applyFont="1" applyFill="1" applyBorder="1" applyAlignment="1">
      <alignment horizontal="left"/>
    </xf>
    <xf numFmtId="3" fontId="5" fillId="6" borderId="0" xfId="3" applyNumberFormat="1" applyFont="1" applyFill="1" applyBorder="1" applyAlignment="1">
      <alignment horizontal="left" vertical="center"/>
    </xf>
    <xf numFmtId="2" fontId="5" fillId="0" borderId="1" xfId="22" applyNumberFormat="1" applyFont="1" applyFill="1" applyAlignment="1">
      <alignment horizontal="justify"/>
    </xf>
    <xf numFmtId="3" fontId="28" fillId="0" borderId="16" xfId="22" applyNumberFormat="1" applyFont="1" applyFill="1" applyBorder="1"/>
    <xf numFmtId="3" fontId="25" fillId="0" borderId="2" xfId="11" applyNumberFormat="1" applyFont="1" applyFill="1" applyBorder="1" applyAlignment="1">
      <alignment horizontal="right"/>
    </xf>
    <xf numFmtId="3" fontId="4" fillId="0" borderId="0" xfId="22" applyNumberFormat="1" applyFont="1" applyFill="1" applyBorder="1" applyAlignment="1">
      <alignment horizontal="center"/>
    </xf>
    <xf numFmtId="0" fontId="29" fillId="0" borderId="0" xfId="0" applyFont="1"/>
    <xf numFmtId="3" fontId="29" fillId="0" borderId="0" xfId="0" applyNumberFormat="1" applyFont="1"/>
    <xf numFmtId="0" fontId="29" fillId="0" borderId="0" xfId="0" applyFont="1" applyAlignment="1">
      <alignment horizontal="left"/>
    </xf>
    <xf numFmtId="41" fontId="20" fillId="0" borderId="2" xfId="5" applyFont="1" applyFill="1" applyBorder="1" applyAlignment="1">
      <alignment horizontal="right"/>
    </xf>
    <xf numFmtId="0" fontId="4" fillId="0" borderId="9" xfId="0" applyFont="1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4" fillId="0" borderId="63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44" fontId="1" fillId="0" borderId="30" xfId="1" applyFont="1" applyBorder="1" applyAlignment="1">
      <alignment horizontal="left"/>
    </xf>
    <xf numFmtId="44" fontId="1" fillId="0" borderId="10" xfId="1" applyFont="1" applyBorder="1" applyAlignment="1">
      <alignment horizontal="left"/>
    </xf>
    <xf numFmtId="44" fontId="1" fillId="0" borderId="65" xfId="1" applyFont="1" applyBorder="1" applyAlignment="1">
      <alignment horizontal="left"/>
    </xf>
    <xf numFmtId="44" fontId="1" fillId="0" borderId="53" xfId="1" applyFont="1" applyBorder="1" applyAlignment="1">
      <alignment horizontal="left"/>
    </xf>
    <xf numFmtId="44" fontId="4" fillId="0" borderId="66" xfId="1" applyFont="1" applyBorder="1" applyAlignment="1">
      <alignment horizontal="right"/>
    </xf>
    <xf numFmtId="44" fontId="4" fillId="0" borderId="67" xfId="1" applyFont="1" applyBorder="1" applyAlignment="1">
      <alignment horizontal="right"/>
    </xf>
    <xf numFmtId="44" fontId="1" fillId="0" borderId="30" xfId="1" applyFont="1" applyFill="1" applyBorder="1" applyAlignment="1">
      <alignment horizontal="left"/>
    </xf>
    <xf numFmtId="44" fontId="1" fillId="0" borderId="10" xfId="1" applyFont="1" applyFill="1" applyBorder="1" applyAlignment="1">
      <alignment horizontal="left"/>
    </xf>
    <xf numFmtId="44" fontId="4" fillId="0" borderId="37" xfId="1" applyFont="1" applyBorder="1" applyAlignment="1">
      <alignment horizontal="right"/>
    </xf>
    <xf numFmtId="44" fontId="4" fillId="0" borderId="64" xfId="1" applyFont="1" applyBorder="1" applyAlignment="1">
      <alignment horizontal="right"/>
    </xf>
    <xf numFmtId="44" fontId="1" fillId="0" borderId="30" xfId="1" applyFont="1" applyBorder="1" applyAlignment="1">
      <alignment horizontal="left" vertical="center" wrapText="1"/>
    </xf>
    <xf numFmtId="44" fontId="1" fillId="0" borderId="10" xfId="1" applyFont="1" applyBorder="1" applyAlignment="1">
      <alignment horizontal="left" vertical="center" wrapText="1"/>
    </xf>
    <xf numFmtId="44" fontId="4" fillId="0" borderId="28" xfId="1" applyFont="1" applyBorder="1" applyAlignment="1">
      <alignment horizontal="center" vertical="center" wrapText="1"/>
    </xf>
    <xf numFmtId="44" fontId="4" fillId="0" borderId="39" xfId="1" applyFont="1" applyBorder="1" applyAlignment="1">
      <alignment horizontal="center" vertical="center" wrapText="1"/>
    </xf>
    <xf numFmtId="44" fontId="4" fillId="0" borderId="29" xfId="1" applyFont="1" applyBorder="1" applyAlignment="1">
      <alignment horizontal="center" vertical="center" wrapText="1"/>
    </xf>
    <xf numFmtId="44" fontId="1" fillId="0" borderId="36" xfId="1" applyFont="1" applyBorder="1" applyAlignment="1">
      <alignment horizontal="left" vertical="center" wrapText="1"/>
    </xf>
    <xf numFmtId="44" fontId="1" fillId="0" borderId="13" xfId="1" applyFont="1" applyBorder="1" applyAlignment="1">
      <alignment horizontal="left" vertical="center" wrapText="1"/>
    </xf>
    <xf numFmtId="44" fontId="30" fillId="0" borderId="0" xfId="1" applyFont="1" applyAlignment="1">
      <alignment horizontal="center"/>
    </xf>
    <xf numFmtId="44" fontId="5" fillId="0" borderId="0" xfId="1" applyFont="1" applyAlignment="1">
      <alignment horizontal="center"/>
    </xf>
    <xf numFmtId="44" fontId="1" fillId="0" borderId="33" xfId="1" applyFont="1" applyFill="1" applyBorder="1" applyAlignment="1">
      <alignment horizontal="left"/>
    </xf>
    <xf numFmtId="44" fontId="1" fillId="0" borderId="40" xfId="1" applyFont="1" applyFill="1" applyBorder="1" applyAlignment="1">
      <alignment horizontal="left"/>
    </xf>
    <xf numFmtId="44" fontId="4" fillId="0" borderId="28" xfId="1" applyFont="1" applyFill="1" applyBorder="1" applyAlignment="1">
      <alignment horizontal="left"/>
    </xf>
    <xf numFmtId="44" fontId="4" fillId="0" borderId="39" xfId="1" applyFont="1" applyFill="1" applyBorder="1" applyAlignment="1">
      <alignment horizontal="left"/>
    </xf>
    <xf numFmtId="44" fontId="4" fillId="0" borderId="29" xfId="1" applyFont="1" applyFill="1" applyBorder="1" applyAlignment="1">
      <alignment horizontal="left"/>
    </xf>
    <xf numFmtId="44" fontId="1" fillId="0" borderId="28" xfId="1" applyFont="1" applyFill="1" applyBorder="1" applyAlignment="1">
      <alignment horizontal="left" vertical="center" wrapText="1"/>
    </xf>
    <xf numFmtId="44" fontId="1" fillId="0" borderId="39" xfId="1" applyFont="1" applyFill="1" applyBorder="1" applyAlignment="1">
      <alignment horizontal="left" vertical="center" wrapText="1"/>
    </xf>
    <xf numFmtId="44" fontId="1" fillId="0" borderId="30" xfId="1" applyFont="1" applyFill="1" applyBorder="1" applyAlignment="1">
      <alignment horizontal="left" vertical="center" wrapText="1"/>
    </xf>
    <xf numFmtId="44" fontId="1" fillId="0" borderId="10" xfId="1" applyFont="1" applyFill="1" applyBorder="1" applyAlignment="1">
      <alignment horizontal="left" vertical="center" wrapText="1"/>
    </xf>
    <xf numFmtId="44" fontId="20" fillId="0" borderId="37" xfId="1" applyFont="1" applyFill="1" applyBorder="1" applyAlignment="1">
      <alignment horizontal="right"/>
    </xf>
    <xf numFmtId="44" fontId="20" fillId="0" borderId="64" xfId="1" applyFont="1" applyFill="1" applyBorder="1" applyAlignment="1">
      <alignment horizontal="right"/>
    </xf>
    <xf numFmtId="44" fontId="19" fillId="0" borderId="9" xfId="1" applyFont="1" applyBorder="1" applyAlignment="1">
      <alignment horizontal="center"/>
    </xf>
    <xf numFmtId="44" fontId="19" fillId="0" borderId="52" xfId="1" applyFont="1" applyBorder="1" applyAlignment="1">
      <alignment horizontal="center"/>
    </xf>
    <xf numFmtId="44" fontId="19" fillId="0" borderId="8" xfId="1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44" fontId="21" fillId="0" borderId="9" xfId="1" applyFont="1" applyBorder="1" applyAlignment="1">
      <alignment horizontal="center" wrapText="1"/>
    </xf>
    <xf numFmtId="44" fontId="21" fillId="0" borderId="52" xfId="1" applyFont="1" applyBorder="1" applyAlignment="1">
      <alignment horizontal="center" wrapText="1"/>
    </xf>
    <xf numFmtId="44" fontId="21" fillId="0" borderId="68" xfId="1" applyFont="1" applyBorder="1" applyAlignment="1">
      <alignment horizontal="center" wrapText="1"/>
    </xf>
    <xf numFmtId="0" fontId="23" fillId="0" borderId="40" xfId="0" applyFont="1" applyBorder="1" applyAlignment="1">
      <alignment horizontal="center"/>
    </xf>
    <xf numFmtId="0" fontId="22" fillId="0" borderId="32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2" fillId="0" borderId="31" xfId="0" applyFont="1" applyBorder="1" applyAlignment="1">
      <alignment horizontal="center"/>
    </xf>
    <xf numFmtId="44" fontId="4" fillId="0" borderId="28" xfId="1" applyFont="1" applyBorder="1" applyAlignment="1">
      <alignment horizontal="center"/>
    </xf>
    <xf numFmtId="44" fontId="4" fillId="0" borderId="39" xfId="1" applyFont="1" applyBorder="1" applyAlignment="1">
      <alignment horizontal="center"/>
    </xf>
    <xf numFmtId="44" fontId="4" fillId="0" borderId="29" xfId="1" applyFont="1" applyBorder="1" applyAlignment="1">
      <alignment horizontal="center"/>
    </xf>
    <xf numFmtId="44" fontId="4" fillId="0" borderId="0" xfId="1" applyFont="1" applyBorder="1" applyAlignment="1">
      <alignment horizontal="right"/>
    </xf>
    <xf numFmtId="44" fontId="1" fillId="0" borderId="0" xfId="1" applyFont="1" applyBorder="1" applyAlignment="1">
      <alignment horizontal="left" vertical="center" wrapText="1"/>
    </xf>
    <xf numFmtId="44" fontId="4" fillId="0" borderId="0" xfId="1" applyFont="1" applyBorder="1" applyAlignment="1">
      <alignment horizontal="center" vertical="center" wrapText="1"/>
    </xf>
    <xf numFmtId="0" fontId="0" fillId="5" borderId="28" xfId="0" applyFill="1" applyBorder="1" applyAlignment="1">
      <alignment horizontal="left"/>
    </xf>
    <xf numFmtId="0" fontId="0" fillId="5" borderId="39" xfId="0" applyFill="1" applyBorder="1" applyAlignment="1">
      <alignment horizontal="left"/>
    </xf>
    <xf numFmtId="0" fontId="0" fillId="0" borderId="33" xfId="0" applyBorder="1" applyAlignment="1">
      <alignment horizontal="left" wrapText="1"/>
    </xf>
    <xf numFmtId="0" fontId="0" fillId="0" borderId="40" xfId="0" applyBorder="1" applyAlignment="1">
      <alignment horizontal="left" wrapText="1"/>
    </xf>
    <xf numFmtId="0" fontId="4" fillId="0" borderId="38" xfId="0" applyFont="1" applyBorder="1" applyAlignment="1">
      <alignment horizontal="center"/>
    </xf>
    <xf numFmtId="0" fontId="4" fillId="0" borderId="69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0" fillId="0" borderId="33" xfId="0" applyBorder="1" applyAlignment="1">
      <alignment horizontal="left"/>
    </xf>
    <xf numFmtId="0" fontId="0" fillId="0" borderId="40" xfId="0" applyBorder="1" applyAlignment="1">
      <alignment horizontal="left"/>
    </xf>
    <xf numFmtId="49" fontId="3" fillId="4" borderId="2" xfId="12" applyFont="1" applyFill="1" applyBorder="1" applyAlignment="1">
      <alignment horizontal="center"/>
    </xf>
    <xf numFmtId="49" fontId="3" fillId="4" borderId="12" xfId="12" applyFont="1" applyFill="1" applyBorder="1" applyAlignment="1">
      <alignment horizontal="center"/>
    </xf>
    <xf numFmtId="49" fontId="3" fillId="4" borderId="21" xfId="12" applyFont="1" applyFill="1" applyBorder="1" applyAlignment="1">
      <alignment horizontal="center"/>
    </xf>
    <xf numFmtId="49" fontId="3" fillId="4" borderId="13" xfId="12" applyFont="1" applyFill="1" applyBorder="1" applyAlignment="1">
      <alignment horizontal="center"/>
    </xf>
    <xf numFmtId="49" fontId="3" fillId="4" borderId="10" xfId="12" applyFont="1" applyFill="1" applyBorder="1" applyAlignment="1">
      <alignment horizontal="center"/>
    </xf>
    <xf numFmtId="49" fontId="4" fillId="0" borderId="0" xfId="13" applyFont="1" applyFill="1" applyBorder="1" applyAlignment="1">
      <alignment horizontal="center"/>
    </xf>
    <xf numFmtId="49" fontId="4" fillId="0" borderId="12" xfId="13" quotePrefix="1" applyFont="1" applyFill="1" applyBorder="1" applyAlignment="1">
      <alignment horizontal="center"/>
    </xf>
    <xf numFmtId="49" fontId="4" fillId="0" borderId="21" xfId="13" quotePrefix="1" applyFont="1" applyFill="1" applyBorder="1" applyAlignment="1">
      <alignment horizontal="center"/>
    </xf>
    <xf numFmtId="49" fontId="4" fillId="0" borderId="13" xfId="13" quotePrefix="1" applyFont="1" applyFill="1" applyBorder="1" applyAlignment="1">
      <alignment horizontal="center"/>
    </xf>
    <xf numFmtId="49" fontId="3" fillId="4" borderId="10" xfId="12" applyFont="1" applyFill="1" applyBorder="1" applyAlignment="1">
      <alignment horizontal="center" vertical="center" wrapText="1"/>
    </xf>
    <xf numFmtId="49" fontId="4" fillId="0" borderId="20" xfId="14" applyFont="1" applyFill="1" applyBorder="1" applyAlignment="1">
      <alignment horizontal="center"/>
    </xf>
    <xf numFmtId="49" fontId="4" fillId="0" borderId="2" xfId="14" applyFont="1" applyFill="1" applyBorder="1" applyAlignment="1">
      <alignment horizontal="center"/>
    </xf>
    <xf numFmtId="49" fontId="4" fillId="0" borderId="12" xfId="14" quotePrefix="1" applyFont="1" applyFill="1" applyBorder="1" applyAlignment="1">
      <alignment horizontal="center"/>
    </xf>
    <xf numFmtId="49" fontId="4" fillId="0" borderId="21" xfId="14" quotePrefix="1" applyFont="1" applyFill="1" applyBorder="1" applyAlignment="1">
      <alignment horizontal="center"/>
    </xf>
    <xf numFmtId="49" fontId="4" fillId="0" borderId="13" xfId="14" quotePrefix="1" applyFont="1" applyFill="1" applyBorder="1" applyAlignment="1">
      <alignment horizontal="center"/>
    </xf>
    <xf numFmtId="49" fontId="4" fillId="0" borderId="20" xfId="15" applyFont="1" applyFill="1" applyBorder="1" applyAlignment="1">
      <alignment horizontal="center"/>
    </xf>
    <xf numFmtId="49" fontId="4" fillId="0" borderId="2" xfId="15" applyFont="1" applyFill="1" applyBorder="1" applyAlignment="1">
      <alignment horizontal="center"/>
    </xf>
    <xf numFmtId="49" fontId="4" fillId="0" borderId="12" xfId="16" applyFont="1" applyFill="1" applyBorder="1" applyAlignment="1">
      <alignment horizontal="center"/>
    </xf>
    <xf numFmtId="49" fontId="4" fillId="0" borderId="21" xfId="16" applyFont="1" applyFill="1" applyBorder="1" applyAlignment="1">
      <alignment horizontal="center"/>
    </xf>
    <xf numFmtId="49" fontId="4" fillId="0" borderId="13" xfId="16" applyFont="1" applyFill="1" applyBorder="1" applyAlignment="1">
      <alignment horizontal="center"/>
    </xf>
    <xf numFmtId="49" fontId="4" fillId="0" borderId="20" xfId="16" applyFont="1" applyFill="1" applyBorder="1" applyAlignment="1">
      <alignment horizontal="center"/>
    </xf>
    <xf numFmtId="49" fontId="4" fillId="0" borderId="2" xfId="16" applyFont="1" applyFill="1" applyBorder="1" applyAlignment="1">
      <alignment horizontal="center"/>
    </xf>
    <xf numFmtId="49" fontId="4" fillId="0" borderId="12" xfId="17" applyFont="1" applyFill="1" applyBorder="1" applyAlignment="1">
      <alignment horizontal="center"/>
    </xf>
    <xf numFmtId="49" fontId="4" fillId="0" borderId="21" xfId="17" applyFont="1" applyFill="1" applyBorder="1" applyAlignment="1">
      <alignment horizontal="center"/>
    </xf>
    <xf numFmtId="49" fontId="4" fillId="0" borderId="13" xfId="17" applyFont="1" applyFill="1" applyBorder="1" applyAlignment="1">
      <alignment horizontal="center"/>
    </xf>
    <xf numFmtId="49" fontId="4" fillId="0" borderId="2" xfId="18" applyFont="1" applyFill="1" applyBorder="1" applyAlignment="1">
      <alignment horizontal="center"/>
    </xf>
    <xf numFmtId="49" fontId="6" fillId="0" borderId="2" xfId="19" applyFont="1" applyBorder="1" applyAlignment="1">
      <alignment horizontal="center" vertical="center"/>
    </xf>
    <xf numFmtId="49" fontId="4" fillId="3" borderId="12" xfId="19" applyFont="1" applyFill="1" applyBorder="1" applyAlignment="1">
      <alignment horizontal="center" vertical="center"/>
    </xf>
    <xf numFmtId="49" fontId="4" fillId="3" borderId="21" xfId="19" applyFont="1" applyFill="1" applyBorder="1" applyAlignment="1">
      <alignment horizontal="center" vertical="center"/>
    </xf>
    <xf numFmtId="49" fontId="4" fillId="3" borderId="13" xfId="19" applyFont="1" applyFill="1" applyBorder="1" applyAlignment="1">
      <alignment horizontal="center" vertical="center"/>
    </xf>
    <xf numFmtId="49" fontId="4" fillId="0" borderId="12" xfId="20" applyFont="1" applyFill="1" applyBorder="1" applyAlignment="1">
      <alignment horizontal="center"/>
    </xf>
    <xf numFmtId="49" fontId="4" fillId="0" borderId="21" xfId="20" applyFont="1" applyFill="1" applyBorder="1" applyAlignment="1">
      <alignment horizontal="center"/>
    </xf>
    <xf numFmtId="49" fontId="4" fillId="0" borderId="13" xfId="20" applyFont="1" applyFill="1" applyBorder="1" applyAlignment="1">
      <alignment horizontal="center"/>
    </xf>
    <xf numFmtId="49" fontId="4" fillId="0" borderId="20" xfId="20" applyFont="1" applyFill="1" applyBorder="1" applyAlignment="1">
      <alignment horizontal="center"/>
    </xf>
    <xf numFmtId="49" fontId="4" fillId="0" borderId="2" xfId="20" applyFont="1" applyFill="1" applyBorder="1" applyAlignment="1">
      <alignment horizontal="center"/>
    </xf>
    <xf numFmtId="49" fontId="4" fillId="0" borderId="2" xfId="21" applyFont="1" applyBorder="1" applyAlignment="1">
      <alignment horizontal="center"/>
    </xf>
    <xf numFmtId="49" fontId="4" fillId="3" borderId="12" xfId="21" applyFont="1" applyFill="1" applyBorder="1" applyAlignment="1">
      <alignment horizontal="center"/>
    </xf>
    <xf numFmtId="49" fontId="4" fillId="3" borderId="21" xfId="21" applyFont="1" applyFill="1" applyBorder="1" applyAlignment="1">
      <alignment horizontal="center"/>
    </xf>
    <xf numFmtId="49" fontId="4" fillId="3" borderId="13" xfId="21" applyFont="1" applyFill="1" applyBorder="1" applyAlignment="1">
      <alignment horizontal="center"/>
    </xf>
    <xf numFmtId="49" fontId="4" fillId="0" borderId="12" xfId="22" applyFont="1" applyFill="1" applyBorder="1" applyAlignment="1">
      <alignment horizontal="center"/>
    </xf>
    <xf numFmtId="49" fontId="4" fillId="0" borderId="21" xfId="22" applyFont="1" applyFill="1" applyBorder="1" applyAlignment="1">
      <alignment horizontal="center"/>
    </xf>
    <xf numFmtId="49" fontId="4" fillId="0" borderId="13" xfId="22" applyFont="1" applyFill="1" applyBorder="1" applyAlignment="1">
      <alignment horizontal="center"/>
    </xf>
    <xf numFmtId="49" fontId="4" fillId="0" borderId="20" xfId="22" applyFont="1" applyFill="1" applyBorder="1" applyAlignment="1">
      <alignment horizontal="center"/>
    </xf>
    <xf numFmtId="49" fontId="4" fillId="0" borderId="2" xfId="22" applyFont="1" applyFill="1" applyBorder="1" applyAlignment="1">
      <alignment horizontal="center"/>
    </xf>
    <xf numFmtId="49" fontId="12" fillId="0" borderId="11" xfId="22" applyFont="1" applyFill="1" applyBorder="1" applyAlignment="1">
      <alignment horizontal="center" vertical="center" wrapText="1"/>
    </xf>
    <xf numFmtId="49" fontId="12" fillId="0" borderId="56" xfId="22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/>
    </xf>
    <xf numFmtId="0" fontId="12" fillId="0" borderId="56" xfId="0" applyFont="1" applyFill="1" applyBorder="1" applyAlignment="1">
      <alignment horizontal="center"/>
    </xf>
    <xf numFmtId="0" fontId="12" fillId="0" borderId="19" xfId="0" applyFont="1" applyFill="1" applyBorder="1" applyAlignment="1">
      <alignment horizontal="center"/>
    </xf>
    <xf numFmtId="49" fontId="12" fillId="0" borderId="45" xfId="22" applyNumberFormat="1" applyFont="1" applyFill="1" applyBorder="1" applyAlignment="1">
      <alignment horizontal="center" vertical="center"/>
    </xf>
    <xf numFmtId="49" fontId="12" fillId="0" borderId="5" xfId="22" applyNumberFormat="1" applyFont="1" applyFill="1" applyBorder="1" applyAlignment="1">
      <alignment horizontal="center" vertical="center"/>
    </xf>
    <xf numFmtId="49" fontId="12" fillId="0" borderId="20" xfId="22" applyNumberFormat="1" applyFont="1" applyFill="1" applyBorder="1" applyAlignment="1">
      <alignment horizontal="center" vertical="center"/>
    </xf>
    <xf numFmtId="49" fontId="12" fillId="0" borderId="2" xfId="22" applyNumberFormat="1" applyFont="1" applyFill="1" applyBorder="1" applyAlignment="1">
      <alignment horizontal="center" vertical="center"/>
    </xf>
  </cellXfs>
  <cellStyles count="23">
    <cellStyle name="Euro" xfId="1"/>
    <cellStyle name="Migliaia" xfId="2" builtinId="3"/>
    <cellStyle name="Migliaia [0]" xfId="3" builtinId="6"/>
    <cellStyle name="Migliaia [0]_01_ARM_PARCO URBANO" xfId="4"/>
    <cellStyle name="Migliaia [0]_02_ARM_GIARDINO PUBBLICO" xfId="5"/>
    <cellStyle name="Migliaia [0]_03_ARM_GIARDINO DI QUARTIERE" xfId="6"/>
    <cellStyle name="Migliaia [0]_04_ARM_SOSTA ALBERATA" xfId="7"/>
    <cellStyle name="Migliaia [0]_06_ARM_VERDE ORNAMENTALE" xfId="8"/>
    <cellStyle name="Migliaia [0]_07_ARM_VERDE STRADALE" xfId="9"/>
    <cellStyle name="Migliaia [0]_10_ARM_FILARI" xfId="10"/>
    <cellStyle name="Migliaia [0]_11_ARM_INCOLTI" xfId="11"/>
    <cellStyle name="Normale" xfId="0" builtinId="0"/>
    <cellStyle name="Normale_01_ARM_PARCO URBANO" xfId="12"/>
    <cellStyle name="Normale_02_ARM_GIARDINO PUBBLICO" xfId="13"/>
    <cellStyle name="Normale_03_ARM_GIARDINO DI QUARTIERE" xfId="14"/>
    <cellStyle name="Normale_04_ARM_SOSTA ALBERATA" xfId="15"/>
    <cellStyle name="Normale_05_ARM_VERDE RESIDENZIALE" xfId="16"/>
    <cellStyle name="Normale_06_ARM_VERDE ORNAMENTALE" xfId="17"/>
    <cellStyle name="Normale_07_ARM_VERDE STRADALE" xfId="18"/>
    <cellStyle name="Normale_08_ARM_VERDE DI SERVIZIO" xfId="19"/>
    <cellStyle name="Normale_09_ARM_VERDE SPECIALE" xfId="20"/>
    <cellStyle name="Normale_10_ARM_FILARI" xfId="21"/>
    <cellStyle name="Normale_11_ARM_INCOLTI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/>
              <a:t>CENSIMENTO DEL VERDE
Andamento storico 1996 - 2010</a:t>
            </a:r>
          </a:p>
        </c:rich>
      </c:tx>
      <c:layout>
        <c:manualLayout>
          <c:xMode val="edge"/>
          <c:yMode val="edge"/>
          <c:x val="0.31811310602333348"/>
          <c:y val="3.017241379310345E-2"/>
        </c:manualLayout>
      </c:layout>
      <c:spPr>
        <a:noFill/>
        <a:ln w="25400">
          <a:noFill/>
        </a:ln>
      </c:spPr>
    </c:title>
    <c:view3D>
      <c:hPercent val="56"/>
      <c:depthPercent val="100"/>
      <c:rAngAx val="1"/>
    </c:view3D>
    <c:floor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spPr>
        <a:noFill/>
        <a:ln w="3175">
          <a:solidFill>
            <a:srgbClr val="000000"/>
          </a:solidFill>
          <a:prstDash val="solid"/>
        </a:ln>
      </c:spPr>
    </c:sideWall>
    <c:backWall>
      <c:spPr>
        <a:noFill/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5418607036314428"/>
          <c:y val="0.10775862068965519"/>
          <c:w val="0.73972712692507792"/>
          <c:h val="0.62715517241380314"/>
        </c:manualLayout>
      </c:layout>
      <c:bar3DChart>
        <c:barDir val="col"/>
        <c:grouping val="clustered"/>
        <c:ser>
          <c:idx val="0"/>
          <c:order val="0"/>
          <c:spPr>
            <a:pattFill prst="pct90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pattFill prst="pct70">
                <a:fgClr>
                  <a:srgbClr val="CCFF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pattFill prst="pct70">
                <a:fgClr>
                  <a:srgbClr val="00FF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pattFill prst="pct70">
                <a:fgClr>
                  <a:srgbClr val="008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pattFill prst="pct70">
                <a:fgClr>
                  <a:srgbClr val="0033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2.0151106756391951E-2"/>
                  <c:y val="-1.854624852927867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it-IT"/>
                </a:p>
              </c:txPr>
              <c:showVal val="1"/>
            </c:dLbl>
            <c:dLbl>
              <c:idx val="1"/>
              <c:layout>
                <c:manualLayout>
                  <c:x val="1.6583714858654505E-2"/>
                  <c:y val="-2.266992488007994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it-IT"/>
                </a:p>
              </c:txPr>
              <c:showVal val="1"/>
            </c:dLbl>
            <c:dLbl>
              <c:idx val="2"/>
              <c:layout>
                <c:manualLayout>
                  <c:x val="1.7531717440716715E-2"/>
                  <c:y val="-2.235722689836184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it-IT"/>
                </a:p>
              </c:txPr>
              <c:showVal val="1"/>
            </c:dLbl>
            <c:dLbl>
              <c:idx val="3"/>
              <c:layout>
                <c:manualLayout>
                  <c:x val="1.8530542375850115E-2"/>
                  <c:y val="-2.31898814372341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it-IT"/>
                </a:p>
              </c:txPr>
              <c:showVal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it-IT"/>
              </a:p>
            </c:txPr>
            <c:showVal val="1"/>
          </c:dLbls>
          <c:cat>
            <c:strRef>
              <c:f>('Storico 1996 2010'!$O$21,'Storico 1996 2010'!$P$21,'Storico 1996 2010'!$Q$21,'Storico 1996 2010'!$R$21)</c:f>
              <c:strCache>
                <c:ptCount val="4"/>
                <c:pt idx="0">
                  <c:v>Censimento 
1996</c:v>
                </c:pt>
                <c:pt idx="1">
                  <c:v>Censimento
2006</c:v>
                </c:pt>
                <c:pt idx="2">
                  <c:v>Censimento
2009</c:v>
                </c:pt>
                <c:pt idx="3">
                  <c:v>Censimento
2010</c:v>
                </c:pt>
              </c:strCache>
            </c:strRef>
          </c:cat>
          <c:val>
            <c:numRef>
              <c:f>('Storico 1996 2010'!$D$16,'Storico 1996 2010'!$F$16,'Storico 1996 2010'!$H$16,'Storico 1996 2010'!$J$16)</c:f>
              <c:numCache>
                <c:formatCode>_-* #,##0_-;\-* #,##0_-;_-* "-"_-;_-@_-</c:formatCode>
                <c:ptCount val="4"/>
                <c:pt idx="0">
                  <c:v>5760382</c:v>
                </c:pt>
                <c:pt idx="1">
                  <c:v>6784129</c:v>
                </c:pt>
                <c:pt idx="2">
                  <c:v>10772229</c:v>
                </c:pt>
                <c:pt idx="3">
                  <c:v>10329363</c:v>
                </c:pt>
              </c:numCache>
            </c:numRef>
          </c:val>
        </c:ser>
        <c:dLbls>
          <c:showVal val="1"/>
        </c:dLbls>
        <c:shape val="box"/>
        <c:axId val="46382464"/>
        <c:axId val="46384640"/>
        <c:axId val="0"/>
      </c:bar3DChart>
      <c:catAx>
        <c:axId val="46382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IT"/>
                  <a:t>Censimento</a:t>
                </a:r>
              </a:p>
            </c:rich>
          </c:tx>
          <c:layout>
            <c:manualLayout>
              <c:xMode val="edge"/>
              <c:yMode val="edge"/>
              <c:x val="0.52968116428368828"/>
              <c:y val="0.8189655172413793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46384640"/>
        <c:crosses val="autoZero"/>
        <c:auto val="1"/>
        <c:lblAlgn val="ctr"/>
        <c:lblOffset val="100"/>
        <c:tickLblSkip val="1"/>
        <c:tickMarkSkip val="1"/>
      </c:catAx>
      <c:valAx>
        <c:axId val="4638464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 rot="0" vert="horz"/>
              <a:lstStyle/>
              <a:p>
                <a:pPr algn="ctr"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IT"/>
                  <a:t>Superfici
(mq)</a:t>
                </a:r>
              </a:p>
            </c:rich>
          </c:tx>
          <c:layout>
            <c:manualLayout>
              <c:xMode val="edge"/>
              <c:yMode val="edge"/>
              <c:x val="1.2176560121765601E-2"/>
              <c:y val="0.40732758620689657"/>
            </c:manualLayout>
          </c:layout>
          <c:spPr>
            <a:noFill/>
            <a:ln w="25400">
              <a:noFill/>
            </a:ln>
          </c:spPr>
        </c:title>
        <c:numFmt formatCode="_-* #,##0_-;\-* #,##0_-;_-* &quot;-&quot;_-;_-@_-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463824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gradFill rotWithShape="0">
      <a:gsLst>
        <a:gs pos="0">
          <a:srgbClr val="FFFFFF">
            <a:gamma/>
            <a:shade val="46275"/>
            <a:invGamma/>
          </a:srgbClr>
        </a:gs>
        <a:gs pos="50000">
          <a:srgbClr val="FFFFFF"/>
        </a:gs>
        <a:gs pos="100000">
          <a:srgbClr val="FFFFFF">
            <a:gamma/>
            <a:shade val="46275"/>
            <a:invGamma/>
          </a:srgbClr>
        </a:gs>
      </a:gsLst>
      <a:lin ang="27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000000000000455" r="0.75000000000000455" t="1" header="0.5" footer="0.5"/>
    <c:pageSetup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/>
              <a:t>Verde Fruibile (mq/ab)</a:t>
            </a:r>
          </a:p>
        </c:rich>
      </c:tx>
      <c:layout>
        <c:manualLayout>
          <c:xMode val="edge"/>
          <c:yMode val="edge"/>
          <c:x val="0.37219730941704038"/>
          <c:y val="3.163017031630170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406595090905197"/>
          <c:y val="0.17274980219216501"/>
          <c:w val="0.85500872192743649"/>
          <c:h val="0.6593689632968448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00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solidFill>
                <a:srgbClr val="008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0033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it-IT"/>
              </a:p>
            </c:txPr>
            <c:showVal val="1"/>
          </c:dLbls>
          <c:cat>
            <c:numRef>
              <c:f>'Verde Fruibile 1996-2009'!$A$23:$A$26</c:f>
              <c:numCache>
                <c:formatCode>General</c:formatCode>
                <c:ptCount val="4"/>
                <c:pt idx="0">
                  <c:v>1996</c:v>
                </c:pt>
                <c:pt idx="1">
                  <c:v>2006</c:v>
                </c:pt>
                <c:pt idx="2">
                  <c:v>2009</c:v>
                </c:pt>
                <c:pt idx="3">
                  <c:v>2010</c:v>
                </c:pt>
              </c:numCache>
            </c:numRef>
          </c:cat>
          <c:val>
            <c:numRef>
              <c:f>'Verde Fruibile 1996-2009'!$B$23:$B$26</c:f>
              <c:numCache>
                <c:formatCode>0.00</c:formatCode>
                <c:ptCount val="4"/>
                <c:pt idx="0">
                  <c:v>4.5779296105323333</c:v>
                </c:pt>
                <c:pt idx="1">
                  <c:v>8.0847726162594089</c:v>
                </c:pt>
                <c:pt idx="2">
                  <c:v>10.318801435437035</c:v>
                </c:pt>
                <c:pt idx="3">
                  <c:v>10.362836863208596</c:v>
                </c:pt>
              </c:numCache>
            </c:numRef>
          </c:val>
        </c:ser>
        <c:dLbls>
          <c:showVal val="1"/>
        </c:dLbls>
        <c:axId val="46408832"/>
        <c:axId val="46410752"/>
      </c:barChart>
      <c:catAx>
        <c:axId val="46408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9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IT"/>
                  <a:t>Anno di riferimento</a:t>
                </a:r>
              </a:p>
            </c:rich>
          </c:tx>
          <c:layout>
            <c:manualLayout>
              <c:xMode val="edge"/>
              <c:yMode val="edge"/>
              <c:x val="0.45739973086323849"/>
              <c:y val="0.90754462261560365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46410752"/>
        <c:crosses val="autoZero"/>
        <c:auto val="1"/>
        <c:lblAlgn val="ctr"/>
        <c:lblOffset val="100"/>
        <c:tickLblSkip val="1"/>
        <c:tickMarkSkip val="1"/>
      </c:catAx>
      <c:valAx>
        <c:axId val="464107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IT"/>
                  <a:t>mq/ab</a:t>
                </a:r>
              </a:p>
            </c:rich>
          </c:tx>
          <c:layout>
            <c:manualLayout>
              <c:xMode val="edge"/>
              <c:yMode val="edge"/>
              <c:x val="2.391629297458894E-2"/>
              <c:y val="0.44768958624697458"/>
            </c:manualLayout>
          </c:layout>
          <c:spPr>
            <a:noFill/>
            <a:ln w="25400">
              <a:noFill/>
            </a:ln>
          </c:spPr>
        </c:title>
        <c:numFmt formatCode="0.0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46408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000000000000455" r="0.7500000000000045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17</xdr:row>
      <xdr:rowOff>57150</xdr:rowOff>
    </xdr:from>
    <xdr:to>
      <xdr:col>10</xdr:col>
      <xdr:colOff>333375</xdr:colOff>
      <xdr:row>43</xdr:row>
      <xdr:rowOff>28575</xdr:rowOff>
    </xdr:to>
    <xdr:graphicFrame macro="">
      <xdr:nvGraphicFramePr>
        <xdr:cNvPr id="2049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28</xdr:row>
      <xdr:rowOff>19050</xdr:rowOff>
    </xdr:from>
    <xdr:to>
      <xdr:col>5</xdr:col>
      <xdr:colOff>781050</xdr:colOff>
      <xdr:row>52</xdr:row>
      <xdr:rowOff>47625</xdr:rowOff>
    </xdr:to>
    <xdr:graphicFrame macro="">
      <xdr:nvGraphicFramePr>
        <xdr:cNvPr id="409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20"/>
  <sheetViews>
    <sheetView topLeftCell="A20" workbookViewId="0">
      <selection activeCell="D52" sqref="D52"/>
    </sheetView>
  </sheetViews>
  <sheetFormatPr defaultRowHeight="12.75"/>
  <cols>
    <col min="1" max="1" width="4.85546875" customWidth="1"/>
    <col min="2" max="2" width="3.85546875" bestFit="1" customWidth="1"/>
    <col min="3" max="3" width="17.85546875" bestFit="1" customWidth="1"/>
    <col min="4" max="4" width="11.7109375" bestFit="1" customWidth="1"/>
    <col min="5" max="5" width="4" bestFit="1" customWidth="1"/>
    <col min="6" max="6" width="11.5703125" bestFit="1" customWidth="1"/>
    <col min="7" max="7" width="4" customWidth="1"/>
    <col min="8" max="8" width="13" bestFit="1" customWidth="1"/>
    <col min="9" max="9" width="5.140625" bestFit="1" customWidth="1"/>
    <col min="10" max="10" width="13" bestFit="1" customWidth="1"/>
    <col min="11" max="11" width="5.140625" bestFit="1" customWidth="1"/>
    <col min="12" max="12" width="12" bestFit="1" customWidth="1"/>
    <col min="13" max="13" width="4" bestFit="1" customWidth="1"/>
    <col min="14" max="14" width="12" bestFit="1" customWidth="1"/>
    <col min="15" max="18" width="11.7109375" bestFit="1" customWidth="1"/>
  </cols>
  <sheetData>
    <row r="1" spans="1:15" ht="13.5" thickBot="1"/>
    <row r="2" spans="1:15" ht="28.5" customHeight="1" thickBot="1">
      <c r="A2" s="1067" t="s">
        <v>1169</v>
      </c>
      <c r="B2" s="1068"/>
      <c r="C2" s="1068"/>
      <c r="D2" s="1068"/>
      <c r="E2" s="1068"/>
      <c r="F2" s="1068"/>
      <c r="G2" s="1068"/>
      <c r="H2" s="1068"/>
      <c r="I2" s="1068"/>
      <c r="J2" s="1068"/>
      <c r="K2" s="1069"/>
    </row>
    <row r="3" spans="1:15" ht="24" customHeight="1" thickBot="1">
      <c r="A3" s="535"/>
      <c r="B3" s="1074" t="s">
        <v>1054</v>
      </c>
      <c r="C3" s="1075"/>
      <c r="D3" s="1070" t="s">
        <v>1117</v>
      </c>
      <c r="E3" s="1071"/>
      <c r="F3" s="1076" t="s">
        <v>1086</v>
      </c>
      <c r="G3" s="1077"/>
      <c r="H3" s="1076" t="s">
        <v>1087</v>
      </c>
      <c r="I3" s="1077"/>
      <c r="J3" s="1076" t="s">
        <v>1112</v>
      </c>
      <c r="K3" s="1077"/>
      <c r="L3" s="1072"/>
      <c r="M3" s="1073"/>
      <c r="N3" s="1072"/>
      <c r="O3" s="1073"/>
    </row>
    <row r="4" spans="1:15">
      <c r="A4" s="536">
        <v>1</v>
      </c>
      <c r="B4" s="539" t="s">
        <v>1056</v>
      </c>
      <c r="C4" s="542" t="s">
        <v>1055</v>
      </c>
      <c r="D4" s="558">
        <v>482858</v>
      </c>
      <c r="E4" s="545" t="s">
        <v>3</v>
      </c>
      <c r="F4" s="544">
        <v>843476</v>
      </c>
      <c r="G4" s="545" t="s">
        <v>3</v>
      </c>
      <c r="H4" s="544">
        <v>1089348</v>
      </c>
      <c r="I4" s="551" t="s">
        <v>3</v>
      </c>
      <c r="J4" s="544">
        <v>1089348</v>
      </c>
      <c r="K4" s="551" t="s">
        <v>3</v>
      </c>
      <c r="L4" s="555"/>
      <c r="M4" s="556"/>
      <c r="N4" s="555"/>
      <c r="O4" s="556"/>
    </row>
    <row r="5" spans="1:15">
      <c r="A5" s="537">
        <v>2</v>
      </c>
      <c r="B5" s="540" t="s">
        <v>16</v>
      </c>
      <c r="C5" s="537" t="s">
        <v>1057</v>
      </c>
      <c r="D5" s="559">
        <v>105212</v>
      </c>
      <c r="E5" s="547" t="s">
        <v>3</v>
      </c>
      <c r="F5" s="546">
        <v>135973</v>
      </c>
      <c r="G5" s="547" t="s">
        <v>3</v>
      </c>
      <c r="H5" s="546">
        <v>133574</v>
      </c>
      <c r="I5" s="552" t="s">
        <v>3</v>
      </c>
      <c r="J5" s="546">
        <v>133574</v>
      </c>
      <c r="K5" s="552" t="s">
        <v>3</v>
      </c>
      <c r="L5" s="555"/>
      <c r="M5" s="556"/>
      <c r="N5" s="555"/>
      <c r="O5" s="556"/>
    </row>
    <row r="6" spans="1:15">
      <c r="A6" s="536">
        <v>3</v>
      </c>
      <c r="B6" s="541" t="s">
        <v>36</v>
      </c>
      <c r="C6" s="536" t="s">
        <v>1058</v>
      </c>
      <c r="D6" s="560">
        <v>126574</v>
      </c>
      <c r="E6" s="549" t="s">
        <v>3</v>
      </c>
      <c r="F6" s="548">
        <v>196789</v>
      </c>
      <c r="G6" s="549" t="s">
        <v>3</v>
      </c>
      <c r="H6" s="548">
        <v>231284</v>
      </c>
      <c r="I6" s="553" t="s">
        <v>3</v>
      </c>
      <c r="J6" s="548">
        <v>224650</v>
      </c>
      <c r="K6" s="553" t="s">
        <v>3</v>
      </c>
      <c r="L6" s="555"/>
      <c r="M6" s="556"/>
    </row>
    <row r="7" spans="1:15">
      <c r="A7" s="537">
        <v>4</v>
      </c>
      <c r="B7" s="540" t="s">
        <v>141</v>
      </c>
      <c r="C7" s="537" t="s">
        <v>1059</v>
      </c>
      <c r="D7" s="559">
        <v>110157</v>
      </c>
      <c r="E7" s="547" t="s">
        <v>3</v>
      </c>
      <c r="F7" s="546">
        <v>114787</v>
      </c>
      <c r="G7" s="547" t="s">
        <v>3</v>
      </c>
      <c r="H7" s="546">
        <v>173296</v>
      </c>
      <c r="I7" s="552" t="s">
        <v>3</v>
      </c>
      <c r="J7" s="546">
        <v>183238</v>
      </c>
      <c r="K7" s="552" t="s">
        <v>3</v>
      </c>
      <c r="L7" s="555"/>
      <c r="M7" s="556"/>
      <c r="N7" s="555"/>
      <c r="O7" s="556"/>
    </row>
    <row r="8" spans="1:15">
      <c r="A8" s="536">
        <v>5</v>
      </c>
      <c r="B8" s="541" t="s">
        <v>230</v>
      </c>
      <c r="C8" s="536" t="s">
        <v>1060</v>
      </c>
      <c r="D8" s="560">
        <v>159942</v>
      </c>
      <c r="E8" s="549" t="s">
        <v>3</v>
      </c>
      <c r="F8" s="548">
        <v>185907</v>
      </c>
      <c r="G8" s="549" t="s">
        <v>3</v>
      </c>
      <c r="H8" s="548">
        <v>178092</v>
      </c>
      <c r="I8" s="553" t="s">
        <v>3</v>
      </c>
      <c r="J8" s="548">
        <v>178092</v>
      </c>
      <c r="K8" s="553" t="s">
        <v>3</v>
      </c>
      <c r="L8" s="555"/>
      <c r="M8" s="556"/>
      <c r="N8" s="555"/>
      <c r="O8" s="556"/>
    </row>
    <row r="9" spans="1:15">
      <c r="A9" s="537">
        <v>6</v>
      </c>
      <c r="B9" s="540" t="s">
        <v>370</v>
      </c>
      <c r="C9" s="537" t="s">
        <v>1113</v>
      </c>
      <c r="D9" s="559">
        <v>55817</v>
      </c>
      <c r="E9" s="547" t="s">
        <v>3</v>
      </c>
      <c r="F9" s="546">
        <v>96855</v>
      </c>
      <c r="G9" s="547" t="s">
        <v>3</v>
      </c>
      <c r="H9" s="546">
        <v>124487</v>
      </c>
      <c r="I9" s="552" t="s">
        <v>3</v>
      </c>
      <c r="J9" s="546">
        <v>124487</v>
      </c>
      <c r="K9" s="552" t="s">
        <v>3</v>
      </c>
      <c r="L9" s="555"/>
      <c r="M9" s="556"/>
      <c r="N9" s="555"/>
      <c r="O9" s="556"/>
    </row>
    <row r="10" spans="1:15">
      <c r="A10" s="536">
        <v>7</v>
      </c>
      <c r="B10" s="541" t="s">
        <v>442</v>
      </c>
      <c r="C10" s="536" t="s">
        <v>1061</v>
      </c>
      <c r="D10" s="560">
        <v>61469</v>
      </c>
      <c r="E10" s="549" t="s">
        <v>3</v>
      </c>
      <c r="F10" s="548">
        <v>65703</v>
      </c>
      <c r="G10" s="549" t="s">
        <v>3</v>
      </c>
      <c r="H10" s="548">
        <v>63243</v>
      </c>
      <c r="I10" s="553" t="s">
        <v>3</v>
      </c>
      <c r="J10" s="548">
        <v>60345</v>
      </c>
      <c r="K10" s="553" t="s">
        <v>3</v>
      </c>
      <c r="L10" s="555"/>
      <c r="M10" s="556"/>
      <c r="N10" s="555"/>
      <c r="O10" s="556"/>
    </row>
    <row r="11" spans="1:15">
      <c r="A11" s="537">
        <v>8</v>
      </c>
      <c r="B11" s="540" t="s">
        <v>514</v>
      </c>
      <c r="C11" s="537" t="s">
        <v>1062</v>
      </c>
      <c r="D11" s="559">
        <v>51650</v>
      </c>
      <c r="E11" s="547" t="s">
        <v>3</v>
      </c>
      <c r="F11" s="546">
        <v>1174179</v>
      </c>
      <c r="G11" s="547" t="s">
        <v>3</v>
      </c>
      <c r="H11" s="546">
        <v>1238958</v>
      </c>
      <c r="I11" s="552" t="s">
        <v>3</v>
      </c>
      <c r="J11" s="546">
        <v>1224294</v>
      </c>
      <c r="K11" s="552" t="s">
        <v>3</v>
      </c>
      <c r="L11" s="555"/>
      <c r="M11" s="556"/>
      <c r="N11" s="555"/>
      <c r="O11" s="556"/>
    </row>
    <row r="12" spans="1:15">
      <c r="A12" s="536">
        <v>9</v>
      </c>
      <c r="B12" s="541" t="s">
        <v>657</v>
      </c>
      <c r="C12" s="536" t="s">
        <v>1063</v>
      </c>
      <c r="D12" s="560">
        <v>1050208</v>
      </c>
      <c r="E12" s="549" t="s">
        <v>3</v>
      </c>
      <c r="F12" s="548">
        <v>1442595</v>
      </c>
      <c r="G12" s="549" t="s">
        <v>3</v>
      </c>
      <c r="H12" s="548">
        <v>2164891</v>
      </c>
      <c r="I12" s="553" t="s">
        <v>3</v>
      </c>
      <c r="J12" s="548">
        <v>2208850</v>
      </c>
      <c r="K12" s="553" t="s">
        <v>3</v>
      </c>
      <c r="L12" s="555"/>
      <c r="M12" s="556"/>
      <c r="N12" s="555"/>
      <c r="O12" s="556"/>
    </row>
    <row r="13" spans="1:15">
      <c r="A13" s="537">
        <v>10</v>
      </c>
      <c r="B13" s="540" t="s">
        <v>676</v>
      </c>
      <c r="C13" s="537" t="s">
        <v>1064</v>
      </c>
      <c r="D13" s="546">
        <v>1837510</v>
      </c>
      <c r="E13" s="547" t="s">
        <v>3</v>
      </c>
      <c r="F13" s="546">
        <v>51247</v>
      </c>
      <c r="G13" s="547" t="s">
        <v>3</v>
      </c>
      <c r="H13" s="546">
        <v>52549</v>
      </c>
      <c r="I13" s="552" t="s">
        <v>3</v>
      </c>
      <c r="J13" s="546">
        <v>52549</v>
      </c>
      <c r="K13" s="552" t="s">
        <v>3</v>
      </c>
      <c r="L13" s="555"/>
      <c r="M13" s="556"/>
      <c r="N13" s="555"/>
      <c r="O13" s="556"/>
    </row>
    <row r="14" spans="1:15">
      <c r="A14" s="536">
        <v>11</v>
      </c>
      <c r="B14" s="541" t="s">
        <v>801</v>
      </c>
      <c r="C14" s="536" t="s">
        <v>1065</v>
      </c>
      <c r="D14" s="560">
        <v>1718985</v>
      </c>
      <c r="E14" s="549" t="s">
        <v>3</v>
      </c>
      <c r="F14" s="548">
        <v>2476618</v>
      </c>
      <c r="G14" s="549" t="s">
        <v>3</v>
      </c>
      <c r="H14" s="548">
        <v>5322507</v>
      </c>
      <c r="I14" s="553" t="s">
        <v>3</v>
      </c>
      <c r="J14" s="548">
        <f ca="1">+'11- Incolti'!J278</f>
        <v>1555737</v>
      </c>
      <c r="K14" s="553" t="s">
        <v>3</v>
      </c>
      <c r="L14" s="555">
        <f>J14+J15</f>
        <v>4849936</v>
      </c>
      <c r="M14" s="556"/>
      <c r="N14" s="555"/>
      <c r="O14" s="556"/>
    </row>
    <row r="15" spans="1:15" ht="13.5" thickBot="1">
      <c r="A15" s="538">
        <v>12</v>
      </c>
      <c r="B15" s="538" t="s">
        <v>1118</v>
      </c>
      <c r="C15" s="543" t="s">
        <v>1114</v>
      </c>
      <c r="D15" s="561">
        <v>0</v>
      </c>
      <c r="E15" s="562" t="s">
        <v>3</v>
      </c>
      <c r="F15" s="561">
        <v>0</v>
      </c>
      <c r="G15" s="547" t="s">
        <v>3</v>
      </c>
      <c r="H15" s="561">
        <v>0</v>
      </c>
      <c r="I15" s="550"/>
      <c r="J15" s="554">
        <f ca="1">+'11- Incolti'!K278</f>
        <v>3294199</v>
      </c>
      <c r="K15" s="547" t="s">
        <v>3</v>
      </c>
      <c r="L15" s="569"/>
      <c r="M15" s="556"/>
      <c r="N15" s="556"/>
      <c r="O15" s="556"/>
    </row>
    <row r="16" spans="1:15" ht="13.5" thickBot="1">
      <c r="D16" s="563">
        <f>SUM(D4:D15)</f>
        <v>5760382</v>
      </c>
      <c r="E16" s="144" t="s">
        <v>3</v>
      </c>
      <c r="F16" s="145">
        <v>6784129</v>
      </c>
      <c r="G16" s="557" t="s">
        <v>3</v>
      </c>
      <c r="H16" s="145">
        <v>10772229</v>
      </c>
      <c r="I16" s="568" t="s">
        <v>3</v>
      </c>
      <c r="J16" s="145">
        <f>SUM(J4:J15)</f>
        <v>10329363</v>
      </c>
      <c r="K16" s="568" t="s">
        <v>3</v>
      </c>
      <c r="L16" s="555"/>
      <c r="M16" s="556"/>
      <c r="N16" s="555"/>
      <c r="O16" s="556"/>
    </row>
    <row r="20" spans="3:18" ht="13.5" thickBot="1"/>
    <row r="21" spans="3:18" ht="30.75" customHeight="1" thickBot="1">
      <c r="O21" s="699" t="s">
        <v>1117</v>
      </c>
      <c r="P21" s="699" t="s">
        <v>1086</v>
      </c>
      <c r="Q21" s="699" t="s">
        <v>1087</v>
      </c>
      <c r="R21" s="700" t="s">
        <v>1112</v>
      </c>
    </row>
    <row r="29" spans="3:18">
      <c r="C29" s="566"/>
      <c r="D29" s="566"/>
      <c r="E29" s="566"/>
    </row>
    <row r="30" spans="3:18">
      <c r="C30" s="566"/>
      <c r="D30" s="566"/>
      <c r="E30" s="566"/>
    </row>
    <row r="220" spans="7:7">
      <c r="G220" s="490" t="s">
        <v>1094</v>
      </c>
    </row>
  </sheetData>
  <mergeCells count="8">
    <mergeCell ref="A2:K2"/>
    <mergeCell ref="D3:E3"/>
    <mergeCell ref="N3:O3"/>
    <mergeCell ref="B3:C3"/>
    <mergeCell ref="F3:G3"/>
    <mergeCell ref="H3:I3"/>
    <mergeCell ref="J3:K3"/>
    <mergeCell ref="L3:M3"/>
  </mergeCells>
  <phoneticPr fontId="2" type="noConversion"/>
  <printOptions horizontalCentered="1" verticalCentered="1"/>
  <pageMargins left="0.78740157480314965" right="0.78740157480314965" top="0.78740157480314965" bottom="0.78740157480314965" header="0.39370078740157483" footer="0.39370078740157483"/>
  <pageSetup paperSize="9" scale="75" orientation="portrait" horizontalDpi="300" verticalDpi="300" r:id="rId1"/>
  <headerFooter alignWithMargins="0">
    <oddHeader xml:space="preserve">&amp;C
</oddHeader>
    <oddFooter xml:space="preserve">&amp;L
&amp;C&amp;"Arial,Grassetto"IL VERDE URBANO
&amp;"Arial,Normale"Dati - 12 novembre 2010&amp;"Arial,Grassetto"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>
      <selection activeCell="B7" sqref="B7"/>
    </sheetView>
  </sheetViews>
  <sheetFormatPr defaultRowHeight="12.75"/>
  <cols>
    <col min="1" max="1" width="68.5703125" style="666" bestFit="1" customWidth="1"/>
    <col min="2" max="2" width="10.28515625" style="666" bestFit="1" customWidth="1"/>
    <col min="3" max="3" width="15.140625" style="666" customWidth="1"/>
    <col min="4" max="4" width="2" bestFit="1" customWidth="1"/>
    <col min="5" max="5" width="11.85546875" bestFit="1" customWidth="1"/>
  </cols>
  <sheetData>
    <row r="1" spans="1:5" ht="18">
      <c r="A1" s="1095" t="s">
        <v>1171</v>
      </c>
      <c r="B1" s="1096"/>
      <c r="C1" s="1096"/>
    </row>
    <row r="3" spans="1:5" ht="12" customHeight="1" thickBot="1"/>
    <row r="4" spans="1:5" s="667" customFormat="1" ht="32.25" thickBot="1">
      <c r="A4" s="696" t="s">
        <v>1170</v>
      </c>
      <c r="B4" s="697">
        <v>9</v>
      </c>
      <c r="C4" s="698" t="s">
        <v>1144</v>
      </c>
    </row>
    <row r="5" spans="1:5" ht="13.5" thickBot="1">
      <c r="A5" s="668"/>
    </row>
    <row r="6" spans="1:5" s="670" customFormat="1" ht="13.5" thickBot="1">
      <c r="A6" s="1108" t="s">
        <v>1168</v>
      </c>
      <c r="B6" s="1109"/>
      <c r="C6" s="1110"/>
      <c r="D6" s="669"/>
      <c r="E6" s="669"/>
    </row>
    <row r="7" spans="1:5" ht="13.5" thickBot="1"/>
    <row r="8" spans="1:5" s="672" customFormat="1" ht="25.5">
      <c r="A8" s="1090" t="s">
        <v>1145</v>
      </c>
      <c r="B8" s="1091"/>
      <c r="C8" s="671" t="s">
        <v>1146</v>
      </c>
    </row>
    <row r="9" spans="1:5">
      <c r="A9" s="1078" t="s">
        <v>1147</v>
      </c>
      <c r="B9" s="1079"/>
      <c r="C9" s="673">
        <v>1089348</v>
      </c>
    </row>
    <row r="10" spans="1:5">
      <c r="A10" s="1078" t="s">
        <v>1148</v>
      </c>
      <c r="B10" s="1079"/>
      <c r="C10" s="673">
        <v>133574</v>
      </c>
    </row>
    <row r="11" spans="1:5">
      <c r="A11" s="1078" t="s">
        <v>1149</v>
      </c>
      <c r="B11" s="1079"/>
      <c r="C11" s="673">
        <v>231284</v>
      </c>
    </row>
    <row r="12" spans="1:5" ht="13.5" thickBot="1">
      <c r="A12" s="1080" t="s">
        <v>1150</v>
      </c>
      <c r="B12" s="1081"/>
      <c r="C12" s="674">
        <v>183238</v>
      </c>
    </row>
    <row r="13" spans="1:5" s="672" customFormat="1" ht="14.25" thickTop="1" thickBot="1">
      <c r="A13" s="1082" t="s">
        <v>1131</v>
      </c>
      <c r="B13" s="1083"/>
      <c r="C13" s="675">
        <f>SUM(C9:C12)</f>
        <v>1637444</v>
      </c>
    </row>
    <row r="14" spans="1:5" ht="13.5" thickBot="1">
      <c r="A14" s="676"/>
      <c r="B14" s="677"/>
    </row>
    <row r="15" spans="1:5">
      <c r="A15" s="678" t="s">
        <v>1151</v>
      </c>
      <c r="B15" s="679">
        <v>157371</v>
      </c>
      <c r="C15" s="680" t="s">
        <v>1152</v>
      </c>
    </row>
    <row r="16" spans="1:5">
      <c r="A16" s="681" t="s">
        <v>1153</v>
      </c>
      <c r="B16" s="682">
        <f>C13</f>
        <v>1637444</v>
      </c>
      <c r="C16" s="683" t="s">
        <v>3</v>
      </c>
    </row>
    <row r="17" spans="1:3" ht="13.5" thickBot="1">
      <c r="A17" s="684" t="s">
        <v>1154</v>
      </c>
      <c r="B17" s="685">
        <f>B16/B15</f>
        <v>10.404992025214302</v>
      </c>
      <c r="C17" s="686" t="s">
        <v>1155</v>
      </c>
    </row>
    <row r="18" spans="1:3" ht="13.5" thickBot="1">
      <c r="B18" s="687"/>
    </row>
    <row r="19" spans="1:3">
      <c r="A19" s="1102" t="s">
        <v>1156</v>
      </c>
      <c r="B19" s="1103"/>
      <c r="C19" s="688">
        <v>1043</v>
      </c>
    </row>
    <row r="20" spans="1:3">
      <c r="A20" s="1104" t="s">
        <v>1157</v>
      </c>
      <c r="B20" s="1105"/>
      <c r="C20" s="689">
        <v>1584</v>
      </c>
    </row>
    <row r="21" spans="1:3" s="672" customFormat="1" ht="13.5" thickBot="1">
      <c r="A21" s="1106" t="s">
        <v>1158</v>
      </c>
      <c r="B21" s="1107"/>
      <c r="C21" s="690">
        <f>C19-C20</f>
        <v>-541</v>
      </c>
    </row>
    <row r="22" spans="1:3" ht="13.5" thickBot="1">
      <c r="A22" s="695" t="s">
        <v>1159</v>
      </c>
    </row>
    <row r="24" spans="1:3" ht="13.5" thickBot="1"/>
    <row r="25" spans="1:3" s="672" customFormat="1">
      <c r="A25" s="1099" t="s">
        <v>1160</v>
      </c>
      <c r="B25" s="1100"/>
      <c r="C25" s="1101"/>
    </row>
    <row r="26" spans="1:3">
      <c r="A26" s="1084" t="s">
        <v>1161</v>
      </c>
      <c r="B26" s="1085"/>
      <c r="C26" s="689">
        <v>15000</v>
      </c>
    </row>
    <row r="27" spans="1:3" ht="13.5" thickBot="1">
      <c r="A27" s="1097" t="s">
        <v>1162</v>
      </c>
      <c r="B27" s="1098"/>
      <c r="C27" s="694">
        <f>C26+B15</f>
        <v>172371</v>
      </c>
    </row>
    <row r="28" spans="1:3" ht="13.5" thickBot="1">
      <c r="C28" s="687"/>
    </row>
    <row r="29" spans="1:3">
      <c r="A29" s="1090" t="s">
        <v>1163</v>
      </c>
      <c r="B29" s="1091"/>
      <c r="C29" s="1092"/>
    </row>
    <row r="30" spans="1:3">
      <c r="A30" s="1093" t="s">
        <v>1164</v>
      </c>
      <c r="B30" s="1094"/>
      <c r="C30" s="673">
        <f>C13</f>
        <v>1637444</v>
      </c>
    </row>
    <row r="31" spans="1:3">
      <c r="A31" s="1088" t="s">
        <v>1165</v>
      </c>
      <c r="B31" s="1089"/>
      <c r="C31" s="691">
        <v>2410000</v>
      </c>
    </row>
    <row r="32" spans="1:3" s="672" customFormat="1" ht="13.5" thickBot="1">
      <c r="A32" s="1086" t="s">
        <v>1131</v>
      </c>
      <c r="B32" s="1087"/>
      <c r="C32" s="692">
        <f>C30+C31</f>
        <v>4047444</v>
      </c>
    </row>
    <row r="34" spans="1:3" ht="13.5" thickBot="1">
      <c r="B34" s="687"/>
      <c r="C34" s="687"/>
    </row>
    <row r="35" spans="1:3">
      <c r="A35" s="678" t="s">
        <v>1166</v>
      </c>
      <c r="B35" s="679">
        <f>C32</f>
        <v>4047444</v>
      </c>
      <c r="C35" s="693" t="s">
        <v>3</v>
      </c>
    </row>
    <row r="36" spans="1:3" ht="13.5" thickBot="1">
      <c r="A36" s="684" t="s">
        <v>1167</v>
      </c>
      <c r="B36" s="685">
        <f>B35/C27</f>
        <v>23.481003184990513</v>
      </c>
      <c r="C36" s="686" t="s">
        <v>1155</v>
      </c>
    </row>
  </sheetData>
  <mergeCells count="18">
    <mergeCell ref="A1:C1"/>
    <mergeCell ref="A27:B27"/>
    <mergeCell ref="A25:C25"/>
    <mergeCell ref="A19:B19"/>
    <mergeCell ref="A20:B20"/>
    <mergeCell ref="A21:B21"/>
    <mergeCell ref="A6:C6"/>
    <mergeCell ref="A8:B8"/>
    <mergeCell ref="A9:B9"/>
    <mergeCell ref="A10:B10"/>
    <mergeCell ref="A11:B11"/>
    <mergeCell ref="A12:B12"/>
    <mergeCell ref="A13:B13"/>
    <mergeCell ref="A26:B26"/>
    <mergeCell ref="A32:B32"/>
    <mergeCell ref="A31:B31"/>
    <mergeCell ref="A29:C29"/>
    <mergeCell ref="A30:B30"/>
  </mergeCells>
  <phoneticPr fontId="2" type="noConversion"/>
  <printOptions horizontalCentered="1" verticalCentered="1"/>
  <pageMargins left="0.78740157480314965" right="0.78740157480314965" top="0.78740157480314965" bottom="0.78740157480314965" header="0.39370078740157483" footer="0.39370078740157483"/>
  <pageSetup paperSize="9" scale="75" orientation="portrait" horizontalDpi="300" verticalDpi="300" r:id="rId1"/>
  <headerFooter alignWithMargins="0">
    <oddHeader xml:space="preserve">&amp;C
</oddHeader>
    <oddFooter xml:space="preserve">&amp;L
&amp;C&amp;"Arial,Grassetto"IL VERDE URBANO
&amp;"Arial,Normale"Dati - 12 novembre 2010&amp;"Arial,Grassetto"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F36"/>
  <sheetViews>
    <sheetView topLeftCell="A23" workbookViewId="0">
      <selection activeCell="C57" sqref="C57"/>
    </sheetView>
  </sheetViews>
  <sheetFormatPr defaultRowHeight="12.75"/>
  <cols>
    <col min="1" max="1" width="19.42578125" style="666" bestFit="1" customWidth="1"/>
    <col min="2" max="2" width="12.85546875" style="666" bestFit="1" customWidth="1"/>
    <col min="3" max="3" width="17.5703125" style="666" bestFit="1" customWidth="1"/>
    <col min="4" max="4" width="17.7109375" customWidth="1"/>
    <col min="5" max="6" width="17.5703125" bestFit="1" customWidth="1"/>
  </cols>
  <sheetData>
    <row r="1" spans="1:6" ht="18">
      <c r="A1" s="1095" t="s">
        <v>1180</v>
      </c>
      <c r="B1" s="1095"/>
      <c r="C1" s="1095"/>
      <c r="D1" s="1095"/>
      <c r="E1" s="1095"/>
      <c r="F1" s="1095"/>
    </row>
    <row r="3" spans="1:6" ht="12" customHeight="1" thickBot="1"/>
    <row r="4" spans="1:6" s="667" customFormat="1" ht="32.25" customHeight="1" thickBot="1">
      <c r="A4" s="1113" t="s">
        <v>1183</v>
      </c>
      <c r="B4" s="1114"/>
      <c r="C4" s="1114"/>
      <c r="D4" s="1115"/>
      <c r="E4" s="697">
        <v>9</v>
      </c>
      <c r="F4" s="698" t="s">
        <v>1144</v>
      </c>
    </row>
    <row r="5" spans="1:6" ht="13.5" thickBot="1">
      <c r="A5" s="668"/>
    </row>
    <row r="6" spans="1:6" s="670" customFormat="1" ht="13.5" thickBot="1">
      <c r="A6" s="720" t="s">
        <v>1184</v>
      </c>
      <c r="B6" s="721"/>
      <c r="C6" s="722"/>
      <c r="D6" s="721"/>
      <c r="E6" s="721"/>
      <c r="F6" s="723"/>
    </row>
    <row r="7" spans="1:6" ht="13.5" thickBot="1"/>
    <row r="8" spans="1:6" s="672" customFormat="1" ht="69" customHeight="1">
      <c r="A8" s="1090" t="s">
        <v>1172</v>
      </c>
      <c r="B8" s="1091"/>
      <c r="C8" s="671" t="s">
        <v>1173</v>
      </c>
      <c r="D8" s="671" t="s">
        <v>1174</v>
      </c>
      <c r="E8" s="713" t="s">
        <v>1175</v>
      </c>
      <c r="F8" s="713" t="s">
        <v>1176</v>
      </c>
    </row>
    <row r="9" spans="1:6">
      <c r="A9" s="1078" t="s">
        <v>1147</v>
      </c>
      <c r="B9" s="1079"/>
      <c r="C9" s="712">
        <f ca="1">+'Storico 1996 2010'!D4</f>
        <v>482858</v>
      </c>
      <c r="D9" s="712">
        <f ca="1">+'Storico 1996 2010'!F4</f>
        <v>843476</v>
      </c>
      <c r="E9" s="715">
        <f ca="1">+'Storico 1996 2010'!H4</f>
        <v>1089348</v>
      </c>
      <c r="F9" s="715">
        <f ca="1">+'Storico 1996 2010'!J4</f>
        <v>1089348</v>
      </c>
    </row>
    <row r="10" spans="1:6">
      <c r="A10" s="1078" t="s">
        <v>1148</v>
      </c>
      <c r="B10" s="1079"/>
      <c r="C10" s="712">
        <f ca="1">+'Storico 1996 2010'!D5</f>
        <v>105212</v>
      </c>
      <c r="D10" s="712">
        <f ca="1">+'Storico 1996 2010'!F5</f>
        <v>135973</v>
      </c>
      <c r="E10" s="715">
        <f ca="1">+'Storico 1996 2010'!H5</f>
        <v>133574</v>
      </c>
      <c r="F10" s="715">
        <f ca="1">+'Storico 1996 2010'!J5</f>
        <v>133574</v>
      </c>
    </row>
    <row r="11" spans="1:6">
      <c r="A11" s="1078" t="s">
        <v>1149</v>
      </c>
      <c r="B11" s="1079"/>
      <c r="C11" s="712">
        <f ca="1">+'Storico 1996 2010'!D6</f>
        <v>126574</v>
      </c>
      <c r="D11" s="712">
        <f ca="1">+'Storico 1996 2010'!F6</f>
        <v>196789</v>
      </c>
      <c r="E11" s="715">
        <f ca="1">+'Storico 1996 2010'!H6</f>
        <v>231284</v>
      </c>
      <c r="F11" s="715">
        <f ca="1">+'Storico 1996 2010'!J6</f>
        <v>224650</v>
      </c>
    </row>
    <row r="12" spans="1:6" ht="13.5" thickBot="1">
      <c r="A12" s="1080" t="s">
        <v>1150</v>
      </c>
      <c r="B12" s="1081"/>
      <c r="C12" s="716">
        <f ca="1">+'Storico 1996 2010'!D7</f>
        <v>110157</v>
      </c>
      <c r="D12" s="717">
        <f ca="1">+'Storico 1996 2010'!F7</f>
        <v>114787</v>
      </c>
      <c r="E12" s="717">
        <f ca="1">+'Storico 1996 2010'!H7</f>
        <v>173296</v>
      </c>
      <c r="F12" s="717">
        <f ca="1">+'Storico 1996 2010'!J7</f>
        <v>183238</v>
      </c>
    </row>
    <row r="13" spans="1:6" s="672" customFormat="1" ht="14.25" thickTop="1" thickBot="1">
      <c r="A13" s="1082" t="s">
        <v>1131</v>
      </c>
      <c r="B13" s="1083"/>
      <c r="C13" s="718">
        <f>SUM(C9:C12)</f>
        <v>824801</v>
      </c>
      <c r="D13" s="718">
        <f>SUM(D9:D12)</f>
        <v>1291025</v>
      </c>
      <c r="E13" s="719">
        <f>SUM(E9:E12)</f>
        <v>1627502</v>
      </c>
      <c r="F13" s="719">
        <f>SUM(F9:F12)</f>
        <v>1630810</v>
      </c>
    </row>
    <row r="14" spans="1:6">
      <c r="A14" s="676"/>
      <c r="B14" s="677"/>
    </row>
    <row r="15" spans="1:6" ht="13.5" thickBot="1">
      <c r="A15" s="702"/>
      <c r="B15" s="677"/>
      <c r="C15" s="703"/>
    </row>
    <row r="16" spans="1:6" s="672" customFormat="1">
      <c r="A16" s="701" t="s">
        <v>1177</v>
      </c>
      <c r="B16" s="728" t="s">
        <v>1185</v>
      </c>
      <c r="C16" s="711"/>
    </row>
    <row r="17" spans="1:5">
      <c r="A17" s="730">
        <v>1996</v>
      </c>
      <c r="B17" s="712">
        <v>180169</v>
      </c>
      <c r="C17" s="702"/>
    </row>
    <row r="18" spans="1:5">
      <c r="A18" s="731">
        <v>2006</v>
      </c>
      <c r="B18" s="712">
        <v>159686</v>
      </c>
      <c r="C18" s="705"/>
    </row>
    <row r="19" spans="1:5">
      <c r="A19" s="732" t="s">
        <v>1187</v>
      </c>
      <c r="B19" s="712">
        <v>157722</v>
      </c>
      <c r="C19" s="706"/>
    </row>
    <row r="20" spans="1:5" ht="13.5" thickBot="1">
      <c r="A20" s="733" t="s">
        <v>1186</v>
      </c>
      <c r="B20" s="714">
        <v>157371</v>
      </c>
      <c r="C20" s="706"/>
    </row>
    <row r="21" spans="1:5" ht="13.5" thickBot="1">
      <c r="A21" s="707"/>
      <c r="B21" s="705"/>
      <c r="C21" s="705"/>
    </row>
    <row r="22" spans="1:5" s="672" customFormat="1">
      <c r="A22" s="1120" t="s">
        <v>1179</v>
      </c>
      <c r="B22" s="1121"/>
      <c r="C22" s="1121"/>
      <c r="D22" s="1121"/>
      <c r="E22" s="1122"/>
    </row>
    <row r="23" spans="1:5">
      <c r="A23" s="730">
        <v>1996</v>
      </c>
      <c r="B23" s="724">
        <f>+C13/B17</f>
        <v>4.5779296105323333</v>
      </c>
      <c r="C23" s="725" t="s">
        <v>1178</v>
      </c>
      <c r="D23" s="1111" t="s">
        <v>1181</v>
      </c>
      <c r="E23" s="1112"/>
    </row>
    <row r="24" spans="1:5" s="672" customFormat="1">
      <c r="A24" s="731">
        <v>2006</v>
      </c>
      <c r="B24" s="726">
        <f>+D13/B18</f>
        <v>8.0847726162594089</v>
      </c>
      <c r="C24" s="725" t="s">
        <v>1178</v>
      </c>
      <c r="D24" s="1111" t="s">
        <v>1181</v>
      </c>
      <c r="E24" s="1112"/>
    </row>
    <row r="25" spans="1:5">
      <c r="A25" s="732">
        <v>2009</v>
      </c>
      <c r="B25" s="724">
        <f>+E13/B19</f>
        <v>10.318801435437035</v>
      </c>
      <c r="C25" s="725" t="s">
        <v>1178</v>
      </c>
      <c r="D25" s="1118" t="s">
        <v>1182</v>
      </c>
      <c r="E25" s="1119"/>
    </row>
    <row r="26" spans="1:5" ht="13.5" thickBot="1">
      <c r="A26" s="734">
        <v>2010</v>
      </c>
      <c r="B26" s="729">
        <f>+F13/B20</f>
        <v>10.362836863208596</v>
      </c>
      <c r="C26" s="727" t="s">
        <v>1178</v>
      </c>
      <c r="D26" s="1116" t="s">
        <v>1182</v>
      </c>
      <c r="E26" s="1117"/>
    </row>
    <row r="27" spans="1:5">
      <c r="A27" s="705"/>
      <c r="B27" s="705"/>
      <c r="C27" s="677"/>
    </row>
    <row r="28" spans="1:5">
      <c r="A28" s="1125"/>
      <c r="B28" s="1125"/>
      <c r="C28" s="1125"/>
    </row>
    <row r="29" spans="1:5">
      <c r="A29" s="1124"/>
      <c r="B29" s="1124"/>
      <c r="C29" s="677"/>
    </row>
    <row r="30" spans="1:5">
      <c r="A30" s="1124"/>
      <c r="B30" s="1124"/>
      <c r="C30" s="708"/>
    </row>
    <row r="31" spans="1:5" s="672" customFormat="1">
      <c r="A31" s="1123"/>
      <c r="B31" s="1123"/>
      <c r="C31" s="709"/>
    </row>
    <row r="32" spans="1:5">
      <c r="A32" s="705"/>
      <c r="B32" s="705"/>
      <c r="C32" s="705"/>
    </row>
    <row r="33" spans="1:3">
      <c r="A33" s="705"/>
      <c r="B33" s="677"/>
      <c r="C33" s="677"/>
    </row>
    <row r="34" spans="1:3">
      <c r="A34" s="702"/>
      <c r="B34" s="677"/>
      <c r="C34" s="710"/>
    </row>
    <row r="35" spans="1:3">
      <c r="A35" s="702"/>
      <c r="B35" s="704"/>
      <c r="C35" s="702"/>
    </row>
    <row r="36" spans="1:3">
      <c r="A36" s="705"/>
      <c r="B36" s="705"/>
      <c r="C36" s="705"/>
    </row>
  </sheetData>
  <mergeCells count="17">
    <mergeCell ref="D24:E24"/>
    <mergeCell ref="A9:B9"/>
    <mergeCell ref="D26:E26"/>
    <mergeCell ref="D25:E25"/>
    <mergeCell ref="A22:E22"/>
    <mergeCell ref="A31:B31"/>
    <mergeCell ref="A30:B30"/>
    <mergeCell ref="A28:C28"/>
    <mergeCell ref="A29:B29"/>
    <mergeCell ref="A1:F1"/>
    <mergeCell ref="D23:E23"/>
    <mergeCell ref="A11:B11"/>
    <mergeCell ref="A12:B12"/>
    <mergeCell ref="A13:B13"/>
    <mergeCell ref="A4:D4"/>
    <mergeCell ref="A8:B8"/>
    <mergeCell ref="A10:B10"/>
  </mergeCells>
  <phoneticPr fontId="2" type="noConversion"/>
  <printOptions horizontalCentered="1" verticalCentered="1"/>
  <pageMargins left="0.78740157480314965" right="0.78740157480314965" top="0.78740157480314965" bottom="0.78740157480314965" header="0.39370078740157483" footer="0.39370078740157483"/>
  <pageSetup paperSize="9" scale="75" orientation="portrait" horizontalDpi="300" verticalDpi="300" r:id="rId1"/>
  <headerFooter alignWithMargins="0">
    <oddHeader xml:space="preserve">&amp;C
</oddHeader>
    <oddFooter xml:space="preserve">&amp;L
&amp;C&amp;"Arial,Grassetto"IL VERDE URBANO
&amp;"Arial,Normale"Dati - 12 novembre 2010&amp;"Arial,Grassetto"
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L9"/>
  <sheetViews>
    <sheetView workbookViewId="0">
      <selection activeCell="J10" sqref="J10"/>
    </sheetView>
  </sheetViews>
  <sheetFormatPr defaultRowHeight="12.75"/>
  <sheetData>
    <row r="2" spans="1:12" ht="13.5" thickBot="1"/>
    <row r="3" spans="1:12" ht="13.5" thickBot="1">
      <c r="A3" s="1130" t="s">
        <v>1122</v>
      </c>
      <c r="B3" s="1131"/>
      <c r="C3" s="1131"/>
      <c r="D3" s="1131"/>
      <c r="E3" s="1131"/>
      <c r="F3" s="1131"/>
      <c r="G3" s="1131"/>
      <c r="H3" s="1131"/>
      <c r="I3" s="1131"/>
      <c r="J3" s="1131"/>
      <c r="K3" s="1132"/>
    </row>
    <row r="4" spans="1:12">
      <c r="A4" s="1126" t="s">
        <v>1119</v>
      </c>
      <c r="B4" s="1127"/>
      <c r="C4" s="1127"/>
      <c r="D4" s="1127"/>
      <c r="E4" s="1127"/>
      <c r="F4" s="1127"/>
      <c r="G4" s="1127"/>
      <c r="H4" s="1127"/>
      <c r="I4" s="1127"/>
      <c r="J4" s="565">
        <f ca="1">+'Storico 1996 2010'!J4-'1 - Parco Urbano'!H3</f>
        <v>866819</v>
      </c>
      <c r="K4" s="545" t="s">
        <v>3</v>
      </c>
    </row>
    <row r="5" spans="1:12" ht="13.5" thickBot="1">
      <c r="A5" s="1133" t="s">
        <v>1123</v>
      </c>
      <c r="B5" s="1134"/>
      <c r="C5" s="1134"/>
      <c r="D5" s="1134"/>
      <c r="E5" s="1134"/>
      <c r="F5" s="1134"/>
      <c r="G5" s="1134"/>
      <c r="H5" s="1134"/>
      <c r="I5" s="1134"/>
      <c r="J5" s="567">
        <f ca="1">+'1 - Parco Urbano'!G3</f>
        <v>222529</v>
      </c>
      <c r="K5" s="550" t="s">
        <v>3</v>
      </c>
      <c r="L5" s="564"/>
    </row>
    <row r="6" spans="1:12">
      <c r="A6" s="1126" t="s">
        <v>1120</v>
      </c>
      <c r="B6" s="1127"/>
      <c r="C6" s="1127"/>
      <c r="D6" s="1127"/>
      <c r="E6" s="1127"/>
      <c r="F6" s="1127"/>
      <c r="G6" s="1127"/>
      <c r="H6" s="1127"/>
      <c r="I6" s="1127"/>
      <c r="J6" s="565">
        <f ca="1">+'Storico 1996 2010'!J12-'9 - Verde Speciale'!G24-'9 - Verde Speciale'!G18-'9 - Verde Speciale'!G19-'9 - Verde Speciale'!G17</f>
        <v>15317</v>
      </c>
      <c r="K6" s="545" t="s">
        <v>3</v>
      </c>
    </row>
    <row r="7" spans="1:12" ht="13.5" thickBot="1">
      <c r="A7" s="1128" t="s">
        <v>1124</v>
      </c>
      <c r="B7" s="1129"/>
      <c r="C7" s="1129"/>
      <c r="D7" s="1129"/>
      <c r="E7" s="1129"/>
      <c r="F7" s="1129"/>
      <c r="G7" s="1129"/>
      <c r="H7" s="1129"/>
      <c r="I7" s="1129"/>
      <c r="J7" s="567">
        <f ca="1">+'Storico 1996 2010'!J12-J6</f>
        <v>2193533</v>
      </c>
      <c r="K7" s="550" t="s">
        <v>3</v>
      </c>
      <c r="L7" s="564"/>
    </row>
    <row r="8" spans="1:12">
      <c r="A8" s="1126" t="s">
        <v>1121</v>
      </c>
      <c r="B8" s="1127"/>
      <c r="C8" s="1127"/>
      <c r="D8" s="1127"/>
      <c r="E8" s="1127"/>
      <c r="F8" s="1127"/>
      <c r="G8" s="1127"/>
      <c r="H8" s="1127"/>
      <c r="I8" s="1127"/>
      <c r="J8" s="565">
        <f ca="1">+'Storico 1996 2010'!J11-'8 - Verde di servizio'!G154</f>
        <v>1134217</v>
      </c>
      <c r="K8" s="545" t="s">
        <v>3</v>
      </c>
    </row>
    <row r="9" spans="1:12" ht="13.5" thickBot="1">
      <c r="A9" s="1128" t="s">
        <v>1125</v>
      </c>
      <c r="B9" s="1129"/>
      <c r="C9" s="1129"/>
      <c r="D9" s="1129"/>
      <c r="E9" s="1129"/>
      <c r="F9" s="1129"/>
      <c r="G9" s="1129"/>
      <c r="H9" s="1129"/>
      <c r="I9" s="1129"/>
      <c r="J9" s="567">
        <f ca="1">+'8 - Verde di servizio'!G154</f>
        <v>90077</v>
      </c>
      <c r="K9" s="550" t="s">
        <v>3</v>
      </c>
      <c r="L9" s="564"/>
    </row>
  </sheetData>
  <mergeCells count="7">
    <mergeCell ref="A8:I8"/>
    <mergeCell ref="A9:I9"/>
    <mergeCell ref="A3:K3"/>
    <mergeCell ref="A4:I4"/>
    <mergeCell ref="A5:I5"/>
    <mergeCell ref="A6:I6"/>
    <mergeCell ref="A7:I7"/>
  </mergeCells>
  <phoneticPr fontId="2" type="noConversion"/>
  <printOptions horizontalCentered="1" verticalCentered="1"/>
  <pageMargins left="0.78740157480314965" right="0.78740157480314965" top="0.78740157480314965" bottom="0.78740157480314965" header="0.39370078740157483" footer="0.39370078740157483"/>
  <pageSetup paperSize="9" scale="75" orientation="portrait" horizontalDpi="300" verticalDpi="300" r:id="rId1"/>
  <headerFooter alignWithMargins="0">
    <oddHeader xml:space="preserve">&amp;C
</oddHeader>
    <oddFooter xml:space="preserve">&amp;L
&amp;C&amp;"Arial,Grassetto"IL VERDE URBANO
&amp;"Arial,Normale"Dati - 12 novembre 2010&amp;"Arial,Grassetto"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Q16"/>
  <sheetViews>
    <sheetView zoomScaleSheetLayoutView="100" workbookViewId="0">
      <selection activeCell="H10" sqref="H10"/>
    </sheetView>
  </sheetViews>
  <sheetFormatPr defaultRowHeight="12.75"/>
  <cols>
    <col min="1" max="1" width="4.85546875" style="450" customWidth="1"/>
    <col min="2" max="2" width="7.85546875" style="448" customWidth="1"/>
    <col min="3" max="3" width="6.140625" style="448" customWidth="1"/>
    <col min="4" max="4" width="2.7109375" style="448" customWidth="1"/>
    <col min="5" max="5" width="59.7109375" style="448" customWidth="1"/>
    <col min="6" max="6" width="4" style="448" customWidth="1"/>
    <col min="7" max="7" width="10.7109375" style="449" customWidth="1"/>
    <col min="8" max="9" width="10.7109375" style="458" customWidth="1"/>
    <col min="10" max="10" width="9.140625" style="448"/>
    <col min="11" max="11" width="21.42578125" style="448" bestFit="1" customWidth="1"/>
    <col min="12" max="12" width="9.140625" style="449" bestFit="1"/>
    <col min="13" max="16384" width="9.140625" style="448"/>
  </cols>
  <sheetData>
    <row r="1" spans="1:17" ht="12.75" customHeight="1">
      <c r="A1" s="1136" t="s">
        <v>0</v>
      </c>
      <c r="B1" s="1137"/>
      <c r="C1" s="1137"/>
      <c r="D1" s="1137"/>
      <c r="E1" s="1137"/>
      <c r="F1" s="1137"/>
      <c r="G1" s="1137"/>
      <c r="H1" s="1138"/>
      <c r="I1" s="578"/>
      <c r="J1" s="1139" t="s">
        <v>1127</v>
      </c>
      <c r="K1" s="1139"/>
      <c r="L1" s="1139"/>
      <c r="M1" s="579"/>
      <c r="N1" s="579"/>
      <c r="O1" s="579"/>
      <c r="P1" s="579"/>
      <c r="Q1" s="579"/>
    </row>
    <row r="2" spans="1:17" ht="22.5">
      <c r="A2" s="488" t="s">
        <v>1093</v>
      </c>
      <c r="B2" s="451"/>
      <c r="E2" s="452"/>
      <c r="F2" s="453"/>
      <c r="G2" s="454"/>
      <c r="H2" s="570" t="s">
        <v>1135</v>
      </c>
      <c r="I2" s="575"/>
      <c r="J2" s="571"/>
      <c r="K2" s="571"/>
      <c r="L2" s="580" t="s">
        <v>1135</v>
      </c>
    </row>
    <row r="3" spans="1:17" ht="12.75" customHeight="1">
      <c r="A3" s="459" t="s">
        <v>1075</v>
      </c>
      <c r="B3" s="451" t="s">
        <v>1</v>
      </c>
      <c r="C3" s="455" t="s">
        <v>19</v>
      </c>
      <c r="D3" s="451"/>
      <c r="E3" s="465" t="s">
        <v>2</v>
      </c>
      <c r="F3" s="466" t="s">
        <v>3</v>
      </c>
      <c r="G3" s="463">
        <v>222529</v>
      </c>
      <c r="H3" s="467">
        <f>SUM(G3)</f>
        <v>222529</v>
      </c>
      <c r="I3" s="576" t="s">
        <v>1204</v>
      </c>
      <c r="J3" s="571"/>
      <c r="K3" s="572" t="s">
        <v>1068</v>
      </c>
      <c r="L3" s="573">
        <v>0</v>
      </c>
      <c r="N3" s="463"/>
      <c r="O3" s="467"/>
    </row>
    <row r="4" spans="1:17" ht="12.75" customHeight="1">
      <c r="A4" s="459"/>
      <c r="B4" s="451"/>
      <c r="C4" s="455"/>
      <c r="D4" s="451"/>
      <c r="E4" s="452"/>
      <c r="F4" s="456"/>
      <c r="G4" s="454"/>
      <c r="H4" s="460"/>
      <c r="I4" s="576"/>
      <c r="J4" s="571"/>
      <c r="K4" s="572" t="s">
        <v>1069</v>
      </c>
      <c r="L4" s="573">
        <f>+G9</f>
        <v>183939</v>
      </c>
    </row>
    <row r="5" spans="1:17" ht="12.75" customHeight="1">
      <c r="A5" s="459" t="s">
        <v>1075</v>
      </c>
      <c r="B5" s="451" t="s">
        <v>1</v>
      </c>
      <c r="C5" s="455" t="s">
        <v>4</v>
      </c>
      <c r="D5" s="451"/>
      <c r="E5" s="465" t="s">
        <v>5</v>
      </c>
      <c r="F5" s="466" t="s">
        <v>3</v>
      </c>
      <c r="G5" s="463">
        <v>246316</v>
      </c>
      <c r="H5" s="467">
        <f>SUM(G5)</f>
        <v>246316</v>
      </c>
      <c r="I5" s="576" t="s">
        <v>1204</v>
      </c>
      <c r="J5" s="571"/>
      <c r="K5" s="572" t="s">
        <v>1070</v>
      </c>
      <c r="L5" s="573">
        <f>+G3+G5</f>
        <v>468845</v>
      </c>
      <c r="N5" s="463"/>
      <c r="O5" s="467"/>
    </row>
    <row r="6" spans="1:17" ht="12.75" customHeight="1">
      <c r="A6" s="459"/>
      <c r="B6" s="451"/>
      <c r="C6" s="455"/>
      <c r="D6" s="451"/>
      <c r="E6" s="452"/>
      <c r="F6" s="456"/>
      <c r="G6" s="454"/>
      <c r="H6" s="460"/>
      <c r="I6" s="576"/>
      <c r="J6" s="571"/>
      <c r="K6" s="572" t="s">
        <v>1071</v>
      </c>
      <c r="L6" s="573">
        <f>+G7+G8</f>
        <v>323287</v>
      </c>
    </row>
    <row r="7" spans="1:17" ht="12.75" customHeight="1">
      <c r="A7" s="459" t="s">
        <v>1076</v>
      </c>
      <c r="B7" s="451" t="s">
        <v>1</v>
      </c>
      <c r="C7" s="455" t="s">
        <v>6</v>
      </c>
      <c r="D7" s="451"/>
      <c r="E7" s="452" t="s">
        <v>7</v>
      </c>
      <c r="F7" s="456" t="s">
        <v>3</v>
      </c>
      <c r="G7" s="454">
        <v>284597</v>
      </c>
      <c r="H7" s="460"/>
      <c r="I7" s="576" t="s">
        <v>1204</v>
      </c>
      <c r="J7" s="571"/>
      <c r="K7" s="572" t="s">
        <v>1072</v>
      </c>
      <c r="L7" s="573">
        <v>0</v>
      </c>
      <c r="N7" s="454"/>
    </row>
    <row r="8" spans="1:17" ht="25.5">
      <c r="A8" s="459" t="s">
        <v>1076</v>
      </c>
      <c r="B8" s="451" t="s">
        <v>8</v>
      </c>
      <c r="C8" s="455" t="s">
        <v>9</v>
      </c>
      <c r="D8" s="451"/>
      <c r="E8" s="457" t="s">
        <v>1128</v>
      </c>
      <c r="F8" s="456" t="s">
        <v>3</v>
      </c>
      <c r="G8" s="454">
        <v>38690</v>
      </c>
      <c r="H8" s="460"/>
      <c r="I8" s="781" t="s">
        <v>1205</v>
      </c>
      <c r="J8" s="571"/>
      <c r="K8" s="124" t="s">
        <v>1134</v>
      </c>
      <c r="L8" s="573">
        <f>+G11</f>
        <v>114704</v>
      </c>
      <c r="N8" s="454"/>
    </row>
    <row r="9" spans="1:17" ht="12.75" customHeight="1">
      <c r="A9" s="459" t="s">
        <v>1074</v>
      </c>
      <c r="B9" s="451" t="s">
        <v>8</v>
      </c>
      <c r="C9" s="455" t="s">
        <v>10</v>
      </c>
      <c r="D9" s="451"/>
      <c r="E9" s="468" t="s">
        <v>11</v>
      </c>
      <c r="F9" s="466" t="s">
        <v>3</v>
      </c>
      <c r="G9" s="463">
        <v>183939</v>
      </c>
      <c r="H9" s="467">
        <f>SUM(G7:G9)</f>
        <v>507226</v>
      </c>
      <c r="I9" s="576" t="s">
        <v>1204</v>
      </c>
      <c r="J9" s="571"/>
      <c r="K9" s="124" t="s">
        <v>1131</v>
      </c>
      <c r="L9" s="574">
        <f>SUM(L3:L8)</f>
        <v>1090775</v>
      </c>
      <c r="N9" s="463"/>
      <c r="O9" s="467"/>
    </row>
    <row r="10" spans="1:17" ht="12.75" customHeight="1">
      <c r="A10" s="459"/>
      <c r="B10" s="451"/>
      <c r="C10" s="455"/>
      <c r="D10" s="451"/>
      <c r="E10" s="452"/>
      <c r="F10" s="456"/>
      <c r="G10" s="454"/>
      <c r="H10" s="460"/>
      <c r="I10" s="576"/>
    </row>
    <row r="11" spans="1:17" ht="12.75" customHeight="1">
      <c r="A11" s="459" t="s">
        <v>1080</v>
      </c>
      <c r="B11" s="451" t="s">
        <v>1</v>
      </c>
      <c r="C11" s="455" t="s">
        <v>12</v>
      </c>
      <c r="D11" s="451"/>
      <c r="E11" s="465" t="s">
        <v>13</v>
      </c>
      <c r="F11" s="466" t="s">
        <v>3</v>
      </c>
      <c r="G11" s="463">
        <f>113450+1254</f>
        <v>114704</v>
      </c>
      <c r="H11" s="467">
        <f>SUM(G11)</f>
        <v>114704</v>
      </c>
      <c r="I11" s="576" t="s">
        <v>1204</v>
      </c>
      <c r="N11" s="463"/>
      <c r="O11" s="467"/>
    </row>
    <row r="12" spans="1:17" ht="12.75" customHeight="1">
      <c r="A12" s="459"/>
      <c r="B12" s="451"/>
      <c r="C12" s="455"/>
      <c r="D12" s="451"/>
      <c r="E12" s="452"/>
      <c r="F12" s="456"/>
      <c r="G12" s="454"/>
      <c r="H12" s="460"/>
      <c r="I12" s="576"/>
    </row>
    <row r="13" spans="1:17" ht="12.75" customHeight="1">
      <c r="A13" s="461"/>
      <c r="B13" s="1135" t="s">
        <v>14</v>
      </c>
      <c r="C13" s="1135"/>
      <c r="D13" s="1135"/>
      <c r="E13" s="1135"/>
      <c r="F13" s="462" t="s">
        <v>3</v>
      </c>
      <c r="G13" s="463"/>
      <c r="H13" s="464">
        <f>SUM(H3:H12)</f>
        <v>1090775</v>
      </c>
      <c r="I13" s="577"/>
      <c r="O13" s="464"/>
    </row>
    <row r="14" spans="1:17">
      <c r="A14" s="634"/>
      <c r="B14" s="635"/>
      <c r="C14" s="635"/>
      <c r="D14" s="635"/>
      <c r="E14" s="635"/>
      <c r="F14" s="635"/>
      <c r="G14" s="636"/>
      <c r="H14" s="637"/>
    </row>
    <row r="15" spans="1:17">
      <c r="A15" s="459"/>
      <c r="E15" s="489" t="s">
        <v>1095</v>
      </c>
      <c r="H15" s="638"/>
    </row>
    <row r="16" spans="1:17">
      <c r="A16" s="461"/>
      <c r="B16" s="639"/>
      <c r="C16" s="639"/>
      <c r="D16" s="639"/>
      <c r="E16" s="639"/>
      <c r="F16" s="639"/>
      <c r="G16" s="640"/>
      <c r="H16" s="641"/>
    </row>
  </sheetData>
  <mergeCells count="3">
    <mergeCell ref="B13:E13"/>
    <mergeCell ref="A1:H1"/>
    <mergeCell ref="J1:L1"/>
  </mergeCells>
  <phoneticPr fontId="2" type="noConversion"/>
  <printOptions horizontalCentered="1" verticalCentered="1"/>
  <pageMargins left="0.78740157480314965" right="0.78740157480314965" top="0.78740157480314965" bottom="0.78740157480314965" header="0.39370078740157483" footer="0.39370078740157483"/>
  <pageSetup paperSize="9" scale="75" orientation="portrait" horizontalDpi="300" verticalDpi="300" r:id="rId1"/>
  <headerFooter alignWithMargins="0">
    <oddHeader xml:space="preserve">&amp;C
</oddHeader>
    <oddFooter xml:space="preserve">&amp;L
&amp;C&amp;"Arial,Grassetto"IL VERDE URBANO
&amp;"Arial,Normale"Dati - 12 novembre 2010&amp;"Arial,Grassetto"
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Q27"/>
  <sheetViews>
    <sheetView showGridLines="0" defaultGridColor="0" colorId="8" zoomScaleNormal="75" workbookViewId="0">
      <selection sqref="A1:H1"/>
    </sheetView>
  </sheetViews>
  <sheetFormatPr defaultRowHeight="12.75"/>
  <cols>
    <col min="1" max="1" width="4.85546875" style="396" customWidth="1"/>
    <col min="2" max="2" width="7.85546875" style="309" customWidth="1"/>
    <col min="3" max="3" width="6.140625" style="309" customWidth="1"/>
    <col min="4" max="4" width="2.7109375" style="307" customWidth="1"/>
    <col min="5" max="5" width="59.7109375" style="15" customWidth="1"/>
    <col min="6" max="6" width="4" style="16" customWidth="1"/>
    <col min="7" max="7" width="10.7109375" style="15" customWidth="1"/>
    <col min="8" max="8" width="10.7109375" style="17" customWidth="1"/>
    <col min="9" max="9" width="9.140625" style="1"/>
    <col min="10" max="10" width="21.42578125" style="1" bestFit="1" customWidth="1"/>
    <col min="11" max="11" width="7.5703125" style="1" bestFit="1" customWidth="1"/>
    <col min="12" max="16384" width="9.140625" style="1"/>
  </cols>
  <sheetData>
    <row r="1" spans="1:17" ht="12.75" customHeight="1">
      <c r="A1" s="1141" t="s">
        <v>15</v>
      </c>
      <c r="B1" s="1142"/>
      <c r="C1" s="1142"/>
      <c r="D1" s="1142"/>
      <c r="E1" s="1142"/>
      <c r="F1" s="1142"/>
      <c r="G1" s="1142"/>
      <c r="H1" s="1143"/>
      <c r="I1" s="585"/>
      <c r="J1" s="1144" t="s">
        <v>1129</v>
      </c>
      <c r="K1" s="1144"/>
      <c r="L1" s="581"/>
      <c r="M1" s="582"/>
    </row>
    <row r="2" spans="1:17" ht="22.5">
      <c r="A2" s="487" t="s">
        <v>1093</v>
      </c>
      <c r="B2" s="13"/>
      <c r="C2" s="13"/>
      <c r="D2" s="13"/>
      <c r="E2" s="8"/>
      <c r="F2" s="9"/>
      <c r="G2" s="314"/>
      <c r="H2" s="580" t="s">
        <v>1135</v>
      </c>
      <c r="I2" s="585"/>
      <c r="J2" s="1144"/>
      <c r="K2" s="1144"/>
      <c r="L2" s="583"/>
      <c r="M2" s="584"/>
    </row>
    <row r="3" spans="1:17" ht="12.75" customHeight="1">
      <c r="A3" s="395" t="s">
        <v>1073</v>
      </c>
      <c r="B3" s="308" t="s">
        <v>16</v>
      </c>
      <c r="C3" s="2" t="s">
        <v>17</v>
      </c>
      <c r="D3" s="3"/>
      <c r="E3" s="8" t="s">
        <v>18</v>
      </c>
      <c r="F3" s="9" t="s">
        <v>3</v>
      </c>
      <c r="G3" s="778">
        <v>19525</v>
      </c>
      <c r="H3" s="11">
        <f>SUM(G3)</f>
        <v>19525</v>
      </c>
      <c r="I3" s="307"/>
      <c r="J3" s="494"/>
      <c r="K3" s="494"/>
      <c r="N3" s="778"/>
      <c r="O3" s="779"/>
    </row>
    <row r="4" spans="1:17" ht="12.75" customHeight="1">
      <c r="A4" s="395" t="s">
        <v>1073</v>
      </c>
      <c r="B4" s="938" t="s">
        <v>1309</v>
      </c>
      <c r="C4" s="939" t="s">
        <v>143</v>
      </c>
      <c r="D4" s="940"/>
      <c r="E4" s="941" t="s">
        <v>18</v>
      </c>
      <c r="F4" s="942" t="s">
        <v>3</v>
      </c>
      <c r="G4" s="1066">
        <v>1440</v>
      </c>
      <c r="H4" s="943">
        <f>SUM(G4)</f>
        <v>1440</v>
      </c>
      <c r="I4" s="944"/>
      <c r="J4" s="945"/>
      <c r="K4" s="945"/>
      <c r="L4" s="946"/>
      <c r="M4" s="946"/>
      <c r="N4" s="947"/>
      <c r="O4" s="779"/>
      <c r="Q4" s="1" t="s">
        <v>1271</v>
      </c>
    </row>
    <row r="5" spans="1:17" ht="12.75" customHeight="1">
      <c r="A5" s="395"/>
      <c r="B5" s="308"/>
      <c r="C5" s="2"/>
      <c r="D5" s="3"/>
      <c r="E5" s="8"/>
      <c r="F5" s="9"/>
      <c r="G5" s="10"/>
      <c r="H5" s="11"/>
      <c r="I5" s="307"/>
    </row>
    <row r="6" spans="1:17" ht="12.75" customHeight="1">
      <c r="A6" s="395" t="s">
        <v>1073</v>
      </c>
      <c r="B6" s="308" t="s">
        <v>16</v>
      </c>
      <c r="C6" s="2" t="s">
        <v>19</v>
      </c>
      <c r="D6" s="3"/>
      <c r="E6" s="4" t="s">
        <v>20</v>
      </c>
      <c r="F6" s="5" t="s">
        <v>3</v>
      </c>
      <c r="G6" s="6">
        <v>19306</v>
      </c>
      <c r="H6" s="7">
        <f>SUM(G6)</f>
        <v>19306</v>
      </c>
      <c r="I6" s="307"/>
      <c r="K6" s="580"/>
      <c r="N6" s="778"/>
      <c r="O6" s="779"/>
    </row>
    <row r="7" spans="1:17" ht="12.75" customHeight="1">
      <c r="A7" s="395"/>
      <c r="B7" s="308"/>
      <c r="C7" s="2"/>
      <c r="D7" s="3"/>
      <c r="E7" s="8"/>
      <c r="F7" s="9"/>
      <c r="G7" s="10"/>
      <c r="H7" s="11"/>
      <c r="I7" s="307"/>
      <c r="K7" s="994"/>
      <c r="N7" s="995"/>
      <c r="O7" s="996"/>
    </row>
    <row r="8" spans="1:17" ht="12.75" customHeight="1">
      <c r="A8" s="395" t="s">
        <v>1076</v>
      </c>
      <c r="B8" s="938" t="s">
        <v>1309</v>
      </c>
      <c r="C8" s="939" t="s">
        <v>173</v>
      </c>
      <c r="D8" s="940"/>
      <c r="E8" s="941" t="s">
        <v>186</v>
      </c>
      <c r="F8" s="997" t="s">
        <v>3</v>
      </c>
      <c r="G8" s="778">
        <v>36699</v>
      </c>
      <c r="H8" s="998">
        <f>SUM(G8)</f>
        <v>36699</v>
      </c>
      <c r="I8" s="944"/>
      <c r="J8" s="946"/>
      <c r="K8" s="999"/>
      <c r="L8" s="946"/>
      <c r="M8" s="946"/>
      <c r="N8" s="947"/>
      <c r="O8" s="779"/>
      <c r="Q8" s="1" t="s">
        <v>1271</v>
      </c>
    </row>
    <row r="9" spans="1:17" ht="12.75" customHeight="1">
      <c r="A9" s="395"/>
      <c r="B9" s="308"/>
      <c r="C9" s="2"/>
      <c r="D9" s="3"/>
      <c r="E9" s="8"/>
      <c r="F9" s="9"/>
      <c r="G9" s="10"/>
      <c r="H9" s="11"/>
      <c r="I9" s="307"/>
      <c r="K9" s="994"/>
      <c r="N9" s="995"/>
      <c r="O9" s="996"/>
    </row>
    <row r="10" spans="1:17" ht="12.75" customHeight="1">
      <c r="A10" s="395"/>
      <c r="B10" s="308"/>
      <c r="C10" s="2"/>
      <c r="D10" s="3"/>
      <c r="E10" s="8"/>
      <c r="F10" s="9"/>
      <c r="G10" s="10"/>
      <c r="H10" s="11"/>
      <c r="I10" s="307"/>
    </row>
    <row r="11" spans="1:17" ht="12.75" customHeight="1">
      <c r="A11" s="395" t="s">
        <v>1076</v>
      </c>
      <c r="B11" s="308" t="s">
        <v>16</v>
      </c>
      <c r="C11" s="2" t="s">
        <v>21</v>
      </c>
      <c r="D11" s="3"/>
      <c r="E11" s="12" t="s">
        <v>22</v>
      </c>
      <c r="F11" s="5" t="s">
        <v>3</v>
      </c>
      <c r="G11" s="6">
        <v>22607</v>
      </c>
      <c r="H11" s="7">
        <f>SUM(G11)</f>
        <v>22607</v>
      </c>
      <c r="I11" s="307"/>
      <c r="J11" s="124" t="s">
        <v>1068</v>
      </c>
      <c r="K11" s="132">
        <f>+G3+G4+G6+G17+G18+G19</f>
        <v>80928</v>
      </c>
      <c r="N11" s="6"/>
      <c r="O11" s="7"/>
    </row>
    <row r="12" spans="1:17" ht="12.75" customHeight="1">
      <c r="A12" s="395"/>
      <c r="B12" s="308"/>
      <c r="C12" s="2"/>
      <c r="D12" s="3"/>
      <c r="E12" s="8"/>
      <c r="F12" s="9"/>
      <c r="G12" s="10"/>
      <c r="H12" s="11"/>
      <c r="I12" s="307"/>
      <c r="J12" s="124" t="s">
        <v>1069</v>
      </c>
      <c r="K12" s="132">
        <v>0</v>
      </c>
    </row>
    <row r="13" spans="1:17" ht="12.75" customHeight="1">
      <c r="A13" s="395" t="s">
        <v>1076</v>
      </c>
      <c r="B13" s="308" t="s">
        <v>16</v>
      </c>
      <c r="C13" s="2" t="s">
        <v>6</v>
      </c>
      <c r="D13" s="3"/>
      <c r="E13" s="4" t="s">
        <v>23</v>
      </c>
      <c r="F13" s="5" t="s">
        <v>3</v>
      </c>
      <c r="G13" s="6"/>
      <c r="H13" s="7"/>
      <c r="I13" s="307"/>
      <c r="J13" s="124" t="s">
        <v>1070</v>
      </c>
      <c r="K13" s="132">
        <v>0</v>
      </c>
    </row>
    <row r="14" spans="1:17" ht="12.75" customHeight="1">
      <c r="A14" s="395"/>
      <c r="B14" s="308"/>
      <c r="C14" s="2"/>
      <c r="D14" s="3"/>
      <c r="E14" s="8"/>
      <c r="F14" s="9"/>
      <c r="G14" s="10"/>
      <c r="H14" s="11"/>
      <c r="I14" s="307"/>
      <c r="J14" s="124" t="s">
        <v>1071</v>
      </c>
      <c r="K14" s="132">
        <f>+G8+G11</f>
        <v>59306</v>
      </c>
    </row>
    <row r="15" spans="1:17" ht="12.75" customHeight="1">
      <c r="A15" s="395" t="s">
        <v>1079</v>
      </c>
      <c r="B15" s="308" t="s">
        <v>16</v>
      </c>
      <c r="C15" s="2" t="s">
        <v>24</v>
      </c>
      <c r="D15" s="3"/>
      <c r="E15" s="4" t="s">
        <v>25</v>
      </c>
      <c r="F15" s="5" t="s">
        <v>3</v>
      </c>
      <c r="G15" s="6">
        <v>7610</v>
      </c>
      <c r="H15" s="7">
        <f>SUM(G15)</f>
        <v>7610</v>
      </c>
      <c r="I15" s="780"/>
      <c r="J15" s="124" t="s">
        <v>1072</v>
      </c>
      <c r="K15" s="132">
        <f>+G15</f>
        <v>7610</v>
      </c>
      <c r="N15" s="6"/>
      <c r="O15" s="7"/>
    </row>
    <row r="16" spans="1:17" ht="12.75" customHeight="1">
      <c r="A16" s="395"/>
      <c r="B16" s="308"/>
      <c r="C16" s="2"/>
      <c r="D16" s="3"/>
      <c r="E16" s="8"/>
      <c r="F16" s="9"/>
      <c r="G16" s="10"/>
      <c r="H16" s="11"/>
      <c r="I16" s="307"/>
      <c r="J16" s="124" t="s">
        <v>1134</v>
      </c>
      <c r="K16" s="132">
        <f>+G21</f>
        <v>21254</v>
      </c>
    </row>
    <row r="17" spans="1:15" ht="12.75" customHeight="1">
      <c r="A17" s="395" t="s">
        <v>1073</v>
      </c>
      <c r="B17" s="308" t="s">
        <v>16</v>
      </c>
      <c r="C17" s="2" t="s">
        <v>26</v>
      </c>
      <c r="D17" s="3"/>
      <c r="E17" s="8" t="s">
        <v>27</v>
      </c>
      <c r="F17" s="9" t="s">
        <v>3</v>
      </c>
      <c r="G17" s="10">
        <v>1995</v>
      </c>
      <c r="H17" s="11"/>
      <c r="I17" s="307"/>
      <c r="J17" s="124" t="s">
        <v>1131</v>
      </c>
      <c r="K17" s="123">
        <f>SUM(K11:K16)</f>
        <v>169098</v>
      </c>
      <c r="N17" s="10"/>
    </row>
    <row r="18" spans="1:15" ht="12.75" customHeight="1">
      <c r="A18" s="395" t="s">
        <v>1073</v>
      </c>
      <c r="B18" s="308" t="s">
        <v>16</v>
      </c>
      <c r="C18" s="2" t="s">
        <v>28</v>
      </c>
      <c r="D18" s="3"/>
      <c r="E18" s="8" t="s">
        <v>29</v>
      </c>
      <c r="F18" s="9" t="s">
        <v>3</v>
      </c>
      <c r="G18" s="10">
        <v>14302</v>
      </c>
      <c r="H18" s="11"/>
      <c r="I18" s="307"/>
      <c r="N18" s="10"/>
    </row>
    <row r="19" spans="1:15" ht="12.75" customHeight="1">
      <c r="A19" s="395" t="s">
        <v>1073</v>
      </c>
      <c r="B19" s="308" t="s">
        <v>16</v>
      </c>
      <c r="C19" s="2" t="s">
        <v>30</v>
      </c>
      <c r="D19" s="13"/>
      <c r="E19" s="4" t="s">
        <v>31</v>
      </c>
      <c r="F19" s="5" t="s">
        <v>3</v>
      </c>
      <c r="G19" s="6">
        <v>24360</v>
      </c>
      <c r="H19" s="7">
        <f>SUM(G17:G19)</f>
        <v>40657</v>
      </c>
      <c r="I19" s="307"/>
      <c r="N19" s="6"/>
      <c r="O19" s="7"/>
    </row>
    <row r="20" spans="1:15" ht="12.75" customHeight="1">
      <c r="A20" s="395"/>
      <c r="B20" s="308"/>
      <c r="C20" s="2"/>
      <c r="D20" s="13"/>
      <c r="E20" s="8"/>
      <c r="F20" s="9"/>
      <c r="G20" s="10"/>
      <c r="H20" s="11"/>
      <c r="I20" s="307"/>
    </row>
    <row r="21" spans="1:15" ht="12.75" customHeight="1">
      <c r="A21" s="395" t="s">
        <v>1080</v>
      </c>
      <c r="B21" s="308" t="s">
        <v>16</v>
      </c>
      <c r="C21" s="2" t="s">
        <v>32</v>
      </c>
      <c r="D21" s="13"/>
      <c r="E21" s="4" t="s">
        <v>33</v>
      </c>
      <c r="F21" s="5" t="s">
        <v>3</v>
      </c>
      <c r="G21" s="6">
        <v>21254</v>
      </c>
      <c r="H21" s="7">
        <f>SUM(G21)</f>
        <v>21254</v>
      </c>
      <c r="I21" s="307"/>
      <c r="N21" s="6"/>
      <c r="O21" s="7"/>
    </row>
    <row r="22" spans="1:15" ht="12.75" customHeight="1">
      <c r="A22" s="395"/>
      <c r="B22" s="13"/>
      <c r="C22" s="13"/>
      <c r="D22" s="13"/>
      <c r="E22" s="8"/>
      <c r="F22" s="14"/>
      <c r="G22" s="10"/>
      <c r="H22" s="11"/>
      <c r="I22" s="307"/>
    </row>
    <row r="23" spans="1:15" s="493" customFormat="1" ht="12.75" customHeight="1">
      <c r="A23" s="395"/>
      <c r="B23" s="1140" t="s">
        <v>34</v>
      </c>
      <c r="C23" s="1140"/>
      <c r="D23" s="1140"/>
      <c r="E23" s="1140"/>
      <c r="F23" s="664" t="s">
        <v>3</v>
      </c>
      <c r="G23" s="308"/>
      <c r="H23" s="11">
        <f>SUM(H3:H21)</f>
        <v>169098</v>
      </c>
      <c r="I23" s="492"/>
      <c r="O23" s="11"/>
    </row>
    <row r="24" spans="1:15" s="309" customFormat="1">
      <c r="A24" s="642"/>
      <c r="B24" s="643"/>
      <c r="C24" s="643"/>
      <c r="D24" s="643"/>
      <c r="E24" s="644"/>
      <c r="F24" s="645"/>
      <c r="G24" s="644"/>
      <c r="H24" s="646"/>
    </row>
    <row r="25" spans="1:15" s="309" customFormat="1">
      <c r="A25" s="395"/>
      <c r="E25" s="495" t="s">
        <v>1095</v>
      </c>
      <c r="F25" s="496"/>
      <c r="G25" s="495"/>
      <c r="H25" s="665"/>
    </row>
    <row r="26" spans="1:15" s="309" customFormat="1">
      <c r="A26" s="497"/>
      <c r="B26" s="647"/>
      <c r="C26" s="647"/>
      <c r="D26" s="647"/>
      <c r="E26" s="648"/>
      <c r="F26" s="649"/>
      <c r="G26" s="648"/>
      <c r="H26" s="650"/>
    </row>
    <row r="27" spans="1:15" s="494" customFormat="1">
      <c r="A27" s="396"/>
      <c r="B27" s="309"/>
      <c r="C27" s="309"/>
      <c r="D27" s="310"/>
      <c r="E27" s="311"/>
      <c r="F27" s="312"/>
      <c r="G27" s="311"/>
      <c r="H27" s="313"/>
    </row>
  </sheetData>
  <mergeCells count="3">
    <mergeCell ref="B23:E23"/>
    <mergeCell ref="A1:H1"/>
    <mergeCell ref="J1:K2"/>
  </mergeCells>
  <phoneticPr fontId="0" type="noConversion"/>
  <printOptions horizontalCentered="1" verticalCentered="1"/>
  <pageMargins left="0.78740157480314965" right="0.78740157480314965" top="0.78740157480314965" bottom="0.78740157480314965" header="0.39370078740157483" footer="0.39370078740157483"/>
  <pageSetup paperSize="9" scale="75" orientation="portrait" horizontalDpi="300" verticalDpi="300" r:id="rId1"/>
  <headerFooter alignWithMargins="0">
    <oddHeader xml:space="preserve">&amp;C
</oddHeader>
    <oddFooter xml:space="preserve">&amp;L
&amp;C&amp;"Arial,Grassetto"IL VERDE URBANO
&amp;"Arial,Normale"Dati - 12 novembre 2010&amp;"Arial,Grassetto"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AU261"/>
  <sheetViews>
    <sheetView showGridLines="0" defaultGridColor="0" colorId="8" zoomScaleNormal="75" workbookViewId="0">
      <selection sqref="A1:H1"/>
    </sheetView>
  </sheetViews>
  <sheetFormatPr defaultRowHeight="12.75"/>
  <cols>
    <col min="1" max="1" width="4.85546875" style="398" customWidth="1"/>
    <col min="2" max="2" width="7.85546875" style="19" customWidth="1"/>
    <col min="3" max="3" width="6.140625" style="19" customWidth="1"/>
    <col min="4" max="4" width="2.7109375" style="19" customWidth="1"/>
    <col min="5" max="5" width="59.7109375" style="20" customWidth="1"/>
    <col min="6" max="6" width="4" style="33" customWidth="1"/>
    <col min="7" max="7" width="10.7109375" style="22" customWidth="1"/>
    <col min="8" max="8" width="10.7109375" style="34" customWidth="1"/>
    <col min="9" max="9" width="9.140625" style="163"/>
    <col min="10" max="10" width="21.42578125" style="163" bestFit="1" customWidth="1"/>
    <col min="11" max="11" width="7.5703125" style="163" bestFit="1" customWidth="1"/>
    <col min="12" max="40" width="9.140625" style="163"/>
    <col min="41" max="16384" width="9.140625" style="19"/>
  </cols>
  <sheetData>
    <row r="1" spans="1:40" s="18" customFormat="1" ht="34.5" customHeight="1">
      <c r="A1" s="1147" t="s">
        <v>35</v>
      </c>
      <c r="B1" s="1148"/>
      <c r="C1" s="1148"/>
      <c r="D1" s="1148"/>
      <c r="E1" s="1148"/>
      <c r="F1" s="1148"/>
      <c r="G1" s="1148"/>
      <c r="H1" s="1149"/>
      <c r="I1" s="170"/>
      <c r="J1" s="1144" t="s">
        <v>1130</v>
      </c>
      <c r="K1" s="1144"/>
      <c r="L1" s="586"/>
      <c r="M1" s="587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63"/>
      <c r="AJ1" s="163"/>
      <c r="AK1" s="163"/>
      <c r="AL1" s="163"/>
      <c r="AM1" s="163"/>
      <c r="AN1" s="163"/>
    </row>
    <row r="2" spans="1:40" ht="22.5">
      <c r="A2" s="486" t="s">
        <v>1093</v>
      </c>
      <c r="F2" s="21"/>
      <c r="H2" s="580" t="s">
        <v>1135</v>
      </c>
      <c r="I2" s="170"/>
      <c r="K2" s="580" t="s">
        <v>1135</v>
      </c>
    </row>
    <row r="3" spans="1:40" ht="12.75" customHeight="1">
      <c r="A3" s="397" t="s">
        <v>1074</v>
      </c>
      <c r="B3" s="164" t="s">
        <v>36</v>
      </c>
      <c r="C3" s="24" t="s">
        <v>37</v>
      </c>
      <c r="D3" s="25"/>
      <c r="E3" s="20" t="s">
        <v>38</v>
      </c>
      <c r="F3" s="26" t="s">
        <v>3</v>
      </c>
      <c r="G3" s="27">
        <v>2271</v>
      </c>
      <c r="H3" s="23"/>
      <c r="I3" s="782" t="s">
        <v>1204</v>
      </c>
      <c r="J3" s="124" t="s">
        <v>1068</v>
      </c>
      <c r="K3" s="132">
        <f>+G64+G65+G67</f>
        <v>8362</v>
      </c>
      <c r="M3" s="27"/>
    </row>
    <row r="4" spans="1:40" ht="12.75" customHeight="1">
      <c r="A4" s="397" t="s">
        <v>1074</v>
      </c>
      <c r="B4" s="813" t="s">
        <v>39</v>
      </c>
      <c r="C4" s="814" t="s">
        <v>40</v>
      </c>
      <c r="D4" s="815"/>
      <c r="E4" s="816" t="s">
        <v>41</v>
      </c>
      <c r="F4" s="817" t="s">
        <v>3</v>
      </c>
      <c r="G4" s="818">
        <v>3792</v>
      </c>
      <c r="H4" s="819"/>
      <c r="I4" s="1002" t="s">
        <v>1205</v>
      </c>
      <c r="J4" s="872" t="s">
        <v>1069</v>
      </c>
      <c r="K4" s="873">
        <f>+G3+G4+G5+G19+G20</f>
        <v>10387</v>
      </c>
      <c r="L4" s="821"/>
      <c r="M4" s="818"/>
      <c r="P4" s="163" t="s">
        <v>1218</v>
      </c>
    </row>
    <row r="5" spans="1:40" ht="12.75" customHeight="1">
      <c r="A5" s="397" t="s">
        <v>1074</v>
      </c>
      <c r="B5" s="164" t="s">
        <v>36</v>
      </c>
      <c r="C5" s="24" t="s">
        <v>42</v>
      </c>
      <c r="D5" s="25"/>
      <c r="E5" s="28" t="s">
        <v>43</v>
      </c>
      <c r="F5" s="29" t="s">
        <v>3</v>
      </c>
      <c r="G5" s="30">
        <v>2803</v>
      </c>
      <c r="H5" s="31">
        <f>SUM(G3:G5)</f>
        <v>8866</v>
      </c>
      <c r="I5" s="170" t="s">
        <v>1204</v>
      </c>
      <c r="J5" s="124" t="s">
        <v>1070</v>
      </c>
      <c r="K5" s="132">
        <f>+G9+G10+G11+G12+G13+G14+G15+G16+G17+G18+G21+G22+G24+G25</f>
        <v>54479</v>
      </c>
      <c r="M5" s="30"/>
      <c r="N5" s="31"/>
    </row>
    <row r="6" spans="1:40" ht="12.75" customHeight="1">
      <c r="A6" s="397"/>
      <c r="B6" s="164"/>
      <c r="C6" s="24"/>
      <c r="D6" s="25"/>
      <c r="F6" s="21"/>
      <c r="G6" s="27"/>
      <c r="H6" s="23"/>
      <c r="I6" s="170"/>
      <c r="J6" s="124" t="s">
        <v>1071</v>
      </c>
      <c r="K6" s="132">
        <f>+G7+G27+G28+G29+G30+G31+G32+G33+G34+G36+G37+G38+G39+G40</f>
        <v>62468</v>
      </c>
    </row>
    <row r="7" spans="1:40" ht="12.75" customHeight="1">
      <c r="A7" s="397" t="s">
        <v>1076</v>
      </c>
      <c r="B7" s="164" t="s">
        <v>44</v>
      </c>
      <c r="C7" s="32">
        <v>4.0999999999999996</v>
      </c>
      <c r="D7" s="25"/>
      <c r="E7" s="20" t="s">
        <v>45</v>
      </c>
      <c r="F7" s="21" t="s">
        <v>3</v>
      </c>
      <c r="G7" s="27">
        <v>2087</v>
      </c>
      <c r="H7" s="23">
        <f>SUM(G7)</f>
        <v>2087</v>
      </c>
      <c r="I7" s="170" t="s">
        <v>1204</v>
      </c>
      <c r="J7" s="124" t="s">
        <v>1072</v>
      </c>
      <c r="K7" s="132">
        <f>+G42+G43+G44+G45+G46+G47+G48+G49+G50+G51+G52+G54+G55+G56+G57+G58+G59+G60+G61+G62+G63+G66</f>
        <v>80332</v>
      </c>
      <c r="M7" s="27"/>
      <c r="N7" s="23"/>
    </row>
    <row r="8" spans="1:40" ht="12.75" customHeight="1">
      <c r="A8" s="397"/>
      <c r="B8" s="164"/>
      <c r="C8" s="24"/>
      <c r="D8" s="25"/>
      <c r="F8" s="21"/>
      <c r="H8" s="23"/>
      <c r="I8" s="170"/>
      <c r="J8" s="124" t="s">
        <v>1134</v>
      </c>
      <c r="K8" s="132">
        <f>+G69+G70+G71+G72+G73+G74</f>
        <v>19831</v>
      </c>
    </row>
    <row r="9" spans="1:40" ht="12.75" customHeight="1">
      <c r="A9" s="397" t="s">
        <v>1075</v>
      </c>
      <c r="B9" s="164" t="s">
        <v>36</v>
      </c>
      <c r="C9" s="24" t="s">
        <v>46</v>
      </c>
      <c r="D9" s="25"/>
      <c r="E9" s="20" t="s">
        <v>47</v>
      </c>
      <c r="F9" s="21" t="s">
        <v>3</v>
      </c>
      <c r="G9" s="27">
        <v>3688</v>
      </c>
      <c r="H9" s="23"/>
      <c r="I9" s="782" t="s">
        <v>1204</v>
      </c>
      <c r="J9" s="124" t="s">
        <v>1131</v>
      </c>
      <c r="K9" s="123">
        <f>SUM(K3:K8)</f>
        <v>235859</v>
      </c>
      <c r="M9" s="27"/>
    </row>
    <row r="10" spans="1:40" ht="12.75" customHeight="1">
      <c r="A10" s="397" t="s">
        <v>1075</v>
      </c>
      <c r="B10" s="164" t="s">
        <v>36</v>
      </c>
      <c r="C10" s="24" t="s">
        <v>48</v>
      </c>
      <c r="D10" s="25"/>
      <c r="E10" s="20" t="s">
        <v>49</v>
      </c>
      <c r="F10" s="21" t="s">
        <v>3</v>
      </c>
      <c r="G10" s="27">
        <v>8204</v>
      </c>
      <c r="H10" s="23"/>
      <c r="I10" s="170" t="s">
        <v>1205</v>
      </c>
      <c r="L10" s="123"/>
      <c r="M10" s="27"/>
    </row>
    <row r="11" spans="1:40" ht="12.75" customHeight="1">
      <c r="A11" s="397" t="s">
        <v>1075</v>
      </c>
      <c r="B11" s="164" t="s">
        <v>36</v>
      </c>
      <c r="C11" s="24" t="s">
        <v>50</v>
      </c>
      <c r="D11" s="25"/>
      <c r="E11" s="20" t="s">
        <v>51</v>
      </c>
      <c r="F11" s="21" t="s">
        <v>3</v>
      </c>
      <c r="G11" s="27">
        <v>6692</v>
      </c>
      <c r="H11" s="23"/>
      <c r="I11" s="170" t="s">
        <v>1204</v>
      </c>
      <c r="M11" s="27"/>
    </row>
    <row r="12" spans="1:40" ht="12.75" customHeight="1">
      <c r="A12" s="397" t="s">
        <v>1075</v>
      </c>
      <c r="B12" s="164" t="s">
        <v>36</v>
      </c>
      <c r="C12" s="24" t="s">
        <v>52</v>
      </c>
      <c r="D12" s="25"/>
      <c r="E12" s="20" t="s">
        <v>53</v>
      </c>
      <c r="F12" s="21" t="s">
        <v>3</v>
      </c>
      <c r="G12" s="27">
        <v>7810</v>
      </c>
      <c r="H12" s="23"/>
      <c r="I12" s="170" t="s">
        <v>1205</v>
      </c>
      <c r="M12" s="27"/>
    </row>
    <row r="13" spans="1:40" ht="12.75" customHeight="1">
      <c r="A13" s="397" t="s">
        <v>1075</v>
      </c>
      <c r="B13" s="164" t="s">
        <v>36</v>
      </c>
      <c r="C13" s="24" t="s">
        <v>54</v>
      </c>
      <c r="D13" s="25"/>
      <c r="E13" s="20" t="s">
        <v>55</v>
      </c>
      <c r="F13" s="21" t="s">
        <v>3</v>
      </c>
      <c r="G13" s="27">
        <v>1554</v>
      </c>
      <c r="H13" s="23"/>
      <c r="I13" s="782" t="s">
        <v>1204</v>
      </c>
      <c r="M13" s="27"/>
    </row>
    <row r="14" spans="1:40" ht="12.75" customHeight="1">
      <c r="A14" s="397" t="s">
        <v>1075</v>
      </c>
      <c r="B14" s="164" t="s">
        <v>36</v>
      </c>
      <c r="C14" s="24" t="s">
        <v>56</v>
      </c>
      <c r="D14" s="25"/>
      <c r="E14" s="20" t="s">
        <v>55</v>
      </c>
      <c r="F14" s="21" t="s">
        <v>3</v>
      </c>
      <c r="G14" s="27">
        <v>1384</v>
      </c>
      <c r="H14" s="23"/>
      <c r="I14" s="782" t="s">
        <v>1204</v>
      </c>
      <c r="M14" s="27"/>
    </row>
    <row r="15" spans="1:40" ht="12.75" customHeight="1">
      <c r="A15" s="397" t="s">
        <v>1075</v>
      </c>
      <c r="B15" s="164" t="s">
        <v>36</v>
      </c>
      <c r="C15" s="24" t="s">
        <v>57</v>
      </c>
      <c r="D15" s="25"/>
      <c r="E15" s="20" t="s">
        <v>58</v>
      </c>
      <c r="F15" s="21" t="s">
        <v>3</v>
      </c>
      <c r="G15" s="27">
        <v>3241</v>
      </c>
      <c r="H15" s="23"/>
      <c r="I15" s="170" t="s">
        <v>1205</v>
      </c>
      <c r="M15" s="27"/>
    </row>
    <row r="16" spans="1:40" ht="12.75" customHeight="1">
      <c r="A16" s="397" t="s">
        <v>1075</v>
      </c>
      <c r="B16" s="813" t="s">
        <v>36</v>
      </c>
      <c r="C16" s="814" t="s">
        <v>59</v>
      </c>
      <c r="D16" s="815"/>
      <c r="E16" s="816" t="s">
        <v>60</v>
      </c>
      <c r="F16" s="817" t="s">
        <v>3</v>
      </c>
      <c r="G16" s="818">
        <v>3851</v>
      </c>
      <c r="H16" s="819"/>
      <c r="I16" s="820" t="s">
        <v>1205</v>
      </c>
      <c r="J16" s="821"/>
      <c r="K16" s="821"/>
      <c r="L16" s="821"/>
      <c r="M16" s="818"/>
      <c r="P16" s="163" t="s">
        <v>1218</v>
      </c>
    </row>
    <row r="17" spans="1:17" ht="12.75" customHeight="1">
      <c r="A17" s="397" t="s">
        <v>1075</v>
      </c>
      <c r="B17" s="813" t="s">
        <v>36</v>
      </c>
      <c r="C17" s="814" t="s">
        <v>61</v>
      </c>
      <c r="D17" s="815"/>
      <c r="E17" s="816" t="s">
        <v>62</v>
      </c>
      <c r="F17" s="817" t="s">
        <v>3</v>
      </c>
      <c r="G17" s="818">
        <v>1596</v>
      </c>
      <c r="H17" s="819"/>
      <c r="I17" s="820" t="s">
        <v>1205</v>
      </c>
      <c r="J17" s="821"/>
      <c r="K17" s="821"/>
      <c r="L17" s="821"/>
      <c r="M17" s="818"/>
      <c r="P17" s="163" t="s">
        <v>1218</v>
      </c>
    </row>
    <row r="18" spans="1:17" ht="12.75" customHeight="1">
      <c r="A18" s="397" t="s">
        <v>1075</v>
      </c>
      <c r="B18" s="813" t="s">
        <v>39</v>
      </c>
      <c r="C18" s="814" t="s">
        <v>63</v>
      </c>
      <c r="D18" s="815"/>
      <c r="E18" s="816" t="s">
        <v>64</v>
      </c>
      <c r="F18" s="817" t="s">
        <v>3</v>
      </c>
      <c r="G18" s="818">
        <v>3635</v>
      </c>
      <c r="H18" s="819"/>
      <c r="I18" s="820" t="s">
        <v>1205</v>
      </c>
      <c r="J18" s="821"/>
      <c r="K18" s="821"/>
      <c r="L18" s="821"/>
      <c r="M18" s="818"/>
      <c r="P18" s="163" t="s">
        <v>1218</v>
      </c>
    </row>
    <row r="19" spans="1:17" ht="12.75" customHeight="1">
      <c r="A19" s="397" t="s">
        <v>1074</v>
      </c>
      <c r="B19" s="164" t="s">
        <v>39</v>
      </c>
      <c r="C19" s="24" t="s">
        <v>65</v>
      </c>
      <c r="D19" s="25"/>
      <c r="E19" s="20" t="s">
        <v>66</v>
      </c>
      <c r="F19" s="21" t="s">
        <v>3</v>
      </c>
      <c r="G19" s="27">
        <v>1050</v>
      </c>
      <c r="H19" s="23"/>
      <c r="I19" s="782" t="s">
        <v>1204</v>
      </c>
      <c r="M19" s="27"/>
    </row>
    <row r="20" spans="1:17" ht="12.75" customHeight="1">
      <c r="A20" s="397" t="s">
        <v>1074</v>
      </c>
      <c r="B20" s="164" t="s">
        <v>39</v>
      </c>
      <c r="C20" s="24" t="s">
        <v>67</v>
      </c>
      <c r="D20" s="25"/>
      <c r="E20" s="20" t="s">
        <v>68</v>
      </c>
      <c r="F20" s="21" t="s">
        <v>3</v>
      </c>
      <c r="G20" s="27">
        <v>471</v>
      </c>
      <c r="H20" s="321"/>
      <c r="I20" s="170" t="s">
        <v>1204</v>
      </c>
      <c r="M20" s="27"/>
    </row>
    <row r="21" spans="1:17" ht="12.75" customHeight="1">
      <c r="A21" s="397" t="s">
        <v>1075</v>
      </c>
      <c r="B21" s="164" t="s">
        <v>44</v>
      </c>
      <c r="C21" s="24" t="s">
        <v>69</v>
      </c>
      <c r="D21" s="25"/>
      <c r="E21" s="20" t="s">
        <v>70</v>
      </c>
      <c r="F21" s="21" t="s">
        <v>3</v>
      </c>
      <c r="G21" s="27">
        <v>567</v>
      </c>
      <c r="H21" s="19"/>
      <c r="I21" s="782" t="s">
        <v>1204</v>
      </c>
      <c r="M21" s="27"/>
    </row>
    <row r="22" spans="1:17" ht="12.75" customHeight="1">
      <c r="A22" s="397" t="s">
        <v>1075</v>
      </c>
      <c r="B22" s="813" t="s">
        <v>44</v>
      </c>
      <c r="C22" s="814" t="s">
        <v>1201</v>
      </c>
      <c r="D22" s="815"/>
      <c r="E22" s="822" t="s">
        <v>249</v>
      </c>
      <c r="F22" s="823" t="s">
        <v>3</v>
      </c>
      <c r="G22" s="824">
        <v>4597</v>
      </c>
      <c r="H22" s="825">
        <f>SUM(G9:G22)</f>
        <v>48340</v>
      </c>
      <c r="I22" s="820" t="s">
        <v>1205</v>
      </c>
      <c r="J22" s="821"/>
      <c r="K22" s="821"/>
      <c r="L22" s="821"/>
      <c r="M22" s="824"/>
      <c r="N22" s="31"/>
      <c r="P22" s="163" t="s">
        <v>1218</v>
      </c>
      <c r="Q22" s="163" t="s">
        <v>1219</v>
      </c>
    </row>
    <row r="23" spans="1:17" ht="12.75" customHeight="1">
      <c r="A23" s="397"/>
      <c r="B23" s="164"/>
      <c r="C23" s="24"/>
      <c r="D23" s="25"/>
      <c r="F23" s="21"/>
      <c r="H23" s="23"/>
      <c r="I23" s="170"/>
    </row>
    <row r="24" spans="1:17" ht="12.75" customHeight="1">
      <c r="A24" s="397" t="s">
        <v>1075</v>
      </c>
      <c r="B24" s="164" t="s">
        <v>36</v>
      </c>
      <c r="C24" s="24" t="s">
        <v>4</v>
      </c>
      <c r="D24" s="25"/>
      <c r="E24" s="20" t="s">
        <v>71</v>
      </c>
      <c r="F24" s="21" t="s">
        <v>3</v>
      </c>
      <c r="G24" s="27">
        <v>6674</v>
      </c>
      <c r="H24" s="23"/>
      <c r="I24" s="170" t="s">
        <v>1205</v>
      </c>
      <c r="M24" s="27"/>
    </row>
    <row r="25" spans="1:17" ht="12.75" customHeight="1">
      <c r="A25" s="397" t="s">
        <v>1075</v>
      </c>
      <c r="B25" s="164" t="s">
        <v>36</v>
      </c>
      <c r="C25" s="24" t="s">
        <v>72</v>
      </c>
      <c r="D25" s="25"/>
      <c r="E25" s="28" t="s">
        <v>73</v>
      </c>
      <c r="F25" s="29" t="s">
        <v>3</v>
      </c>
      <c r="G25" s="30">
        <v>986</v>
      </c>
      <c r="H25" s="31">
        <f>SUM(G24:G25)</f>
        <v>7660</v>
      </c>
      <c r="I25" s="170" t="s">
        <v>1205</v>
      </c>
      <c r="M25" s="30"/>
      <c r="N25" s="31"/>
    </row>
    <row r="26" spans="1:17" ht="12.75" customHeight="1">
      <c r="A26" s="397"/>
      <c r="B26" s="164"/>
      <c r="C26" s="24"/>
      <c r="D26" s="25"/>
      <c r="F26" s="21"/>
      <c r="G26" s="27"/>
      <c r="H26" s="23"/>
      <c r="I26" s="170"/>
    </row>
    <row r="27" spans="1:17" ht="12.75" customHeight="1">
      <c r="A27" s="397" t="s">
        <v>1076</v>
      </c>
      <c r="B27" s="164" t="s">
        <v>39</v>
      </c>
      <c r="C27" s="24" t="s">
        <v>21</v>
      </c>
      <c r="D27" s="25"/>
      <c r="E27" s="20" t="s">
        <v>74</v>
      </c>
      <c r="F27" s="21" t="s">
        <v>3</v>
      </c>
      <c r="G27" s="27">
        <v>2109</v>
      </c>
      <c r="H27" s="23"/>
      <c r="I27" s="170" t="s">
        <v>1204</v>
      </c>
      <c r="M27" s="27"/>
    </row>
    <row r="28" spans="1:17" ht="12.75" customHeight="1">
      <c r="A28" s="397" t="s">
        <v>1076</v>
      </c>
      <c r="B28" s="164" t="s">
        <v>36</v>
      </c>
      <c r="C28" s="24" t="s">
        <v>75</v>
      </c>
      <c r="D28" s="25"/>
      <c r="E28" s="20" t="s">
        <v>76</v>
      </c>
      <c r="F28" s="21" t="s">
        <v>3</v>
      </c>
      <c r="G28" s="27">
        <v>3321</v>
      </c>
      <c r="H28" s="23"/>
      <c r="I28" s="170" t="s">
        <v>1205</v>
      </c>
      <c r="M28" s="27"/>
    </row>
    <row r="29" spans="1:17" ht="12.75" customHeight="1">
      <c r="A29" s="397" t="s">
        <v>1076</v>
      </c>
      <c r="B29" s="164" t="s">
        <v>36</v>
      </c>
      <c r="C29" s="24" t="s">
        <v>77</v>
      </c>
      <c r="D29" s="25"/>
      <c r="E29" s="20" t="s">
        <v>78</v>
      </c>
      <c r="F29" s="21" t="s">
        <v>3</v>
      </c>
      <c r="G29" s="27">
        <v>3521</v>
      </c>
      <c r="H29" s="23"/>
      <c r="I29" s="170" t="s">
        <v>1205</v>
      </c>
      <c r="M29" s="27"/>
    </row>
    <row r="30" spans="1:17" ht="12.75" customHeight="1">
      <c r="A30" s="397" t="s">
        <v>1076</v>
      </c>
      <c r="B30" s="164" t="s">
        <v>36</v>
      </c>
      <c r="C30" s="24" t="s">
        <v>79</v>
      </c>
      <c r="D30" s="25"/>
      <c r="E30" s="20" t="s">
        <v>80</v>
      </c>
      <c r="F30" s="21" t="s">
        <v>3</v>
      </c>
      <c r="G30" s="27">
        <v>3090</v>
      </c>
      <c r="H30" s="23"/>
      <c r="I30" s="170" t="s">
        <v>1205</v>
      </c>
      <c r="M30" s="27"/>
    </row>
    <row r="31" spans="1:17" ht="12.75" customHeight="1">
      <c r="A31" s="397" t="s">
        <v>1076</v>
      </c>
      <c r="B31" s="164" t="s">
        <v>36</v>
      </c>
      <c r="C31" s="24" t="s">
        <v>81</v>
      </c>
      <c r="D31" s="25"/>
      <c r="E31" s="20" t="s">
        <v>82</v>
      </c>
      <c r="F31" s="21" t="s">
        <v>3</v>
      </c>
      <c r="G31" s="30">
        <v>1996</v>
      </c>
      <c r="H31" s="23"/>
      <c r="I31" s="170" t="s">
        <v>1204</v>
      </c>
      <c r="M31" s="30"/>
      <c r="N31" s="31"/>
    </row>
    <row r="32" spans="1:17" ht="12.75" customHeight="1">
      <c r="A32" s="397" t="s">
        <v>1076</v>
      </c>
      <c r="B32" s="813" t="s">
        <v>44</v>
      </c>
      <c r="C32" s="814" t="s">
        <v>273</v>
      </c>
      <c r="D32" s="815"/>
      <c r="E32" s="816" t="s">
        <v>905</v>
      </c>
      <c r="F32" s="817" t="s">
        <v>3</v>
      </c>
      <c r="G32" s="827">
        <v>1532</v>
      </c>
      <c r="H32" s="819"/>
      <c r="I32" s="820" t="s">
        <v>1205</v>
      </c>
      <c r="J32" s="821"/>
      <c r="K32" s="821"/>
      <c r="L32" s="821"/>
      <c r="M32" s="827"/>
      <c r="N32" s="31"/>
      <c r="P32" s="163" t="s">
        <v>1271</v>
      </c>
    </row>
    <row r="33" spans="1:47" ht="12.75" customHeight="1">
      <c r="A33" s="397" t="s">
        <v>1076</v>
      </c>
      <c r="B33" s="813" t="s">
        <v>44</v>
      </c>
      <c r="C33" s="814" t="s">
        <v>275</v>
      </c>
      <c r="D33" s="815"/>
      <c r="E33" s="816" t="s">
        <v>1304</v>
      </c>
      <c r="F33" s="817" t="s">
        <v>3</v>
      </c>
      <c r="G33" s="827">
        <v>3719</v>
      </c>
      <c r="H33" s="819"/>
      <c r="I33" s="820" t="s">
        <v>1205</v>
      </c>
      <c r="J33" s="821"/>
      <c r="K33" s="821"/>
      <c r="L33" s="821"/>
      <c r="M33" s="827"/>
      <c r="N33" s="31"/>
      <c r="P33" s="163" t="s">
        <v>1271</v>
      </c>
    </row>
    <row r="34" spans="1:47" ht="12.75" customHeight="1">
      <c r="A34" s="397" t="s">
        <v>1076</v>
      </c>
      <c r="B34" s="813" t="s">
        <v>44</v>
      </c>
      <c r="C34" s="814" t="s">
        <v>277</v>
      </c>
      <c r="D34" s="815"/>
      <c r="E34" s="822" t="s">
        <v>742</v>
      </c>
      <c r="F34" s="817" t="s">
        <v>3</v>
      </c>
      <c r="G34" s="827">
        <v>2185</v>
      </c>
      <c r="H34" s="819">
        <f>SUM(G27:G34)</f>
        <v>21473</v>
      </c>
      <c r="I34" s="820" t="s">
        <v>1205</v>
      </c>
      <c r="J34" s="821"/>
      <c r="K34" s="821"/>
      <c r="L34" s="821"/>
      <c r="M34" s="827"/>
      <c r="N34" s="31"/>
      <c r="P34" s="163" t="s">
        <v>1271</v>
      </c>
    </row>
    <row r="35" spans="1:47" ht="12.75" customHeight="1">
      <c r="A35" s="397"/>
      <c r="B35" s="164"/>
      <c r="C35" s="24"/>
      <c r="D35" s="25"/>
      <c r="F35" s="21"/>
      <c r="G35" s="27"/>
      <c r="H35" s="23"/>
      <c r="I35" s="170"/>
    </row>
    <row r="36" spans="1:47" ht="12.75" customHeight="1">
      <c r="A36" s="397" t="s">
        <v>1076</v>
      </c>
      <c r="B36" s="813" t="s">
        <v>36</v>
      </c>
      <c r="C36" s="814" t="s">
        <v>6</v>
      </c>
      <c r="D36" s="815"/>
      <c r="E36" s="816" t="s">
        <v>83</v>
      </c>
      <c r="F36" s="826" t="s">
        <v>3</v>
      </c>
      <c r="G36" s="818">
        <v>13996</v>
      </c>
      <c r="H36" s="819"/>
      <c r="I36" s="820" t="s">
        <v>1205</v>
      </c>
      <c r="J36" s="821"/>
      <c r="K36" s="821"/>
      <c r="L36" s="821"/>
      <c r="M36" s="818"/>
      <c r="P36" s="163" t="s">
        <v>1218</v>
      </c>
    </row>
    <row r="37" spans="1:47" ht="12.75" customHeight="1">
      <c r="A37" s="397" t="s">
        <v>1076</v>
      </c>
      <c r="B37" s="164" t="s">
        <v>36</v>
      </c>
      <c r="C37" s="24" t="s">
        <v>9</v>
      </c>
      <c r="D37" s="25"/>
      <c r="E37" s="20" t="s">
        <v>84</v>
      </c>
      <c r="F37" s="21" t="s">
        <v>3</v>
      </c>
      <c r="G37" s="27">
        <v>4306</v>
      </c>
      <c r="H37" s="23"/>
      <c r="I37" s="170" t="s">
        <v>1205</v>
      </c>
      <c r="M37" s="27"/>
    </row>
    <row r="38" spans="1:47" ht="12.75" customHeight="1">
      <c r="A38" s="397" t="s">
        <v>1076</v>
      </c>
      <c r="B38" s="164" t="s">
        <v>39</v>
      </c>
      <c r="C38" s="24" t="s">
        <v>10</v>
      </c>
      <c r="D38" s="25"/>
      <c r="E38" s="20" t="s">
        <v>85</v>
      </c>
      <c r="F38" s="21" t="s">
        <v>3</v>
      </c>
      <c r="G38" s="27">
        <v>3177</v>
      </c>
      <c r="H38" s="23"/>
      <c r="I38" s="782" t="s">
        <v>1204</v>
      </c>
      <c r="M38" s="27"/>
    </row>
    <row r="39" spans="1:47" ht="12.75" customHeight="1">
      <c r="A39" s="397" t="s">
        <v>1076</v>
      </c>
      <c r="B39" s="164" t="s">
        <v>36</v>
      </c>
      <c r="C39" s="24" t="s">
        <v>86</v>
      </c>
      <c r="D39" s="25"/>
      <c r="E39" s="20" t="s">
        <v>87</v>
      </c>
      <c r="F39" s="21" t="s">
        <v>3</v>
      </c>
      <c r="G39" s="27">
        <v>3587</v>
      </c>
      <c r="H39" s="321"/>
      <c r="I39" s="170" t="s">
        <v>1205</v>
      </c>
      <c r="M39" s="27"/>
    </row>
    <row r="40" spans="1:47" ht="12.75" customHeight="1">
      <c r="A40" s="397" t="s">
        <v>1076</v>
      </c>
      <c r="B40" s="813" t="s">
        <v>44</v>
      </c>
      <c r="C40" s="814" t="s">
        <v>88</v>
      </c>
      <c r="D40" s="815"/>
      <c r="E40" s="822" t="s">
        <v>1210</v>
      </c>
      <c r="F40" s="823" t="s">
        <v>3</v>
      </c>
      <c r="G40" s="827">
        <f>13842</f>
        <v>13842</v>
      </c>
      <c r="H40" s="825">
        <f>SUM(G36:G40)</f>
        <v>38908</v>
      </c>
      <c r="I40" s="820" t="s">
        <v>1204</v>
      </c>
      <c r="J40" s="821"/>
      <c r="K40" s="821"/>
      <c r="L40" s="821"/>
      <c r="M40" s="827"/>
      <c r="N40" s="31"/>
      <c r="P40" s="163" t="s">
        <v>1218</v>
      </c>
    </row>
    <row r="41" spans="1:47" ht="12.75" customHeight="1">
      <c r="A41" s="397"/>
      <c r="B41" s="164"/>
      <c r="C41" s="24"/>
      <c r="D41" s="25"/>
      <c r="F41" s="21"/>
      <c r="H41" s="23"/>
      <c r="I41" s="170"/>
    </row>
    <row r="42" spans="1:47" ht="12.75" customHeight="1">
      <c r="A42" s="397" t="s">
        <v>1079</v>
      </c>
      <c r="B42" s="813" t="s">
        <v>36</v>
      </c>
      <c r="C42" s="814" t="s">
        <v>24</v>
      </c>
      <c r="D42" s="815"/>
      <c r="E42" s="816" t="s">
        <v>89</v>
      </c>
      <c r="F42" s="817" t="s">
        <v>3</v>
      </c>
      <c r="G42" s="818">
        <v>8909</v>
      </c>
      <c r="H42" s="819"/>
      <c r="I42" s="820" t="s">
        <v>1205</v>
      </c>
      <c r="J42" s="821"/>
      <c r="K42" s="821"/>
      <c r="L42" s="821"/>
      <c r="M42" s="818"/>
      <c r="P42" s="163" t="s">
        <v>1218</v>
      </c>
    </row>
    <row r="43" spans="1:47" ht="12.75" customHeight="1">
      <c r="A43" s="397" t="s">
        <v>1079</v>
      </c>
      <c r="B43" s="164" t="s">
        <v>36</v>
      </c>
      <c r="C43" s="24" t="s">
        <v>90</v>
      </c>
      <c r="D43" s="25"/>
      <c r="E43" s="20" t="s">
        <v>91</v>
      </c>
      <c r="F43" s="21" t="s">
        <v>3</v>
      </c>
      <c r="G43" s="27">
        <v>4104</v>
      </c>
      <c r="H43" s="23"/>
      <c r="I43" s="782" t="s">
        <v>1204</v>
      </c>
      <c r="M43" s="27"/>
    </row>
    <row r="44" spans="1:47" ht="12.75" customHeight="1">
      <c r="A44" s="397" t="s">
        <v>1079</v>
      </c>
      <c r="B44" s="813" t="s">
        <v>39</v>
      </c>
      <c r="C44" s="814" t="s">
        <v>92</v>
      </c>
      <c r="D44" s="815"/>
      <c r="E44" s="816" t="s">
        <v>93</v>
      </c>
      <c r="F44" s="817" t="s">
        <v>3</v>
      </c>
      <c r="G44" s="818">
        <f>4637</f>
        <v>4637</v>
      </c>
      <c r="H44" s="819"/>
      <c r="I44" s="820" t="s">
        <v>1204</v>
      </c>
      <c r="J44" s="821"/>
      <c r="K44" s="821"/>
      <c r="L44" s="821"/>
      <c r="M44" s="818"/>
      <c r="P44" s="163" t="s">
        <v>1218</v>
      </c>
      <c r="AO44" s="170"/>
      <c r="AP44" s="163"/>
      <c r="AQ44" s="163"/>
      <c r="AR44" s="163"/>
      <c r="AS44" s="163"/>
      <c r="AT44" s="163"/>
      <c r="AU44" s="163"/>
    </row>
    <row r="45" spans="1:47" ht="12.75" customHeight="1">
      <c r="A45" s="397" t="s">
        <v>1079</v>
      </c>
      <c r="B45" s="164" t="s">
        <v>36</v>
      </c>
      <c r="C45" s="24" t="s">
        <v>94</v>
      </c>
      <c r="D45" s="25"/>
      <c r="E45" s="20" t="s">
        <v>95</v>
      </c>
      <c r="F45" s="21" t="s">
        <v>3</v>
      </c>
      <c r="G45" s="27">
        <v>5737</v>
      </c>
      <c r="H45" s="23"/>
      <c r="I45" s="170" t="s">
        <v>1204</v>
      </c>
      <c r="M45" s="27"/>
      <c r="AO45" s="170"/>
      <c r="AP45" s="163"/>
      <c r="AQ45" s="163"/>
      <c r="AR45" s="163"/>
      <c r="AS45" s="163"/>
      <c r="AT45" s="163"/>
      <c r="AU45" s="163"/>
    </row>
    <row r="46" spans="1:47" ht="12.75" customHeight="1">
      <c r="A46" s="397" t="s">
        <v>1079</v>
      </c>
      <c r="B46" s="164" t="s">
        <v>39</v>
      </c>
      <c r="C46" s="24" t="s">
        <v>96</v>
      </c>
      <c r="D46" s="25"/>
      <c r="E46" s="20" t="s">
        <v>97</v>
      </c>
      <c r="F46" s="21" t="s">
        <v>3</v>
      </c>
      <c r="G46" s="27">
        <v>7995</v>
      </c>
      <c r="H46" s="23"/>
      <c r="I46" s="170" t="s">
        <v>1205</v>
      </c>
      <c r="M46" s="27"/>
      <c r="AO46" s="170"/>
      <c r="AP46" s="163"/>
      <c r="AQ46" s="163"/>
      <c r="AR46" s="163"/>
      <c r="AS46" s="163"/>
      <c r="AT46" s="163"/>
      <c r="AU46" s="163"/>
    </row>
    <row r="47" spans="1:47" ht="12.75" customHeight="1">
      <c r="A47" s="397" t="s">
        <v>1079</v>
      </c>
      <c r="B47" s="164" t="s">
        <v>39</v>
      </c>
      <c r="C47" s="24" t="s">
        <v>98</v>
      </c>
      <c r="D47" s="25"/>
      <c r="E47" s="20" t="s">
        <v>99</v>
      </c>
      <c r="F47" s="21" t="s">
        <v>3</v>
      </c>
      <c r="G47" s="27">
        <v>1344</v>
      </c>
      <c r="H47" s="23"/>
      <c r="I47" s="170" t="s">
        <v>1205</v>
      </c>
      <c r="M47" s="27"/>
      <c r="AO47" s="170"/>
      <c r="AP47" s="163"/>
      <c r="AQ47" s="163"/>
      <c r="AR47" s="163"/>
      <c r="AS47" s="163"/>
      <c r="AT47" s="163"/>
      <c r="AU47" s="163"/>
    </row>
    <row r="48" spans="1:47" ht="12.75" customHeight="1">
      <c r="A48" s="397" t="s">
        <v>1079</v>
      </c>
      <c r="B48" s="164" t="s">
        <v>39</v>
      </c>
      <c r="C48" s="24" t="s">
        <v>100</v>
      </c>
      <c r="D48" s="25"/>
      <c r="E48" s="20" t="s">
        <v>101</v>
      </c>
      <c r="F48" s="21" t="s">
        <v>3</v>
      </c>
      <c r="G48" s="27">
        <v>2304</v>
      </c>
      <c r="H48" s="23"/>
      <c r="I48" s="170" t="s">
        <v>1205</v>
      </c>
      <c r="M48" s="27"/>
      <c r="AO48" s="170"/>
      <c r="AP48" s="163"/>
      <c r="AQ48" s="163"/>
      <c r="AR48" s="163"/>
      <c r="AS48" s="163"/>
      <c r="AT48" s="163"/>
      <c r="AU48" s="163"/>
    </row>
    <row r="49" spans="1:47" ht="12.75" customHeight="1">
      <c r="A49" s="397" t="s">
        <v>1079</v>
      </c>
      <c r="B49" s="164" t="s">
        <v>39</v>
      </c>
      <c r="C49" s="24" t="s">
        <v>102</v>
      </c>
      <c r="D49" s="25"/>
      <c r="E49" s="20" t="s">
        <v>103</v>
      </c>
      <c r="F49" s="21" t="s">
        <v>3</v>
      </c>
      <c r="G49" s="27">
        <v>1607</v>
      </c>
      <c r="H49" s="321"/>
      <c r="I49" s="782" t="s">
        <v>1204</v>
      </c>
      <c r="M49" s="27"/>
      <c r="AO49" s="170"/>
      <c r="AP49" s="163"/>
      <c r="AQ49" s="163"/>
      <c r="AR49" s="163"/>
      <c r="AS49" s="163"/>
      <c r="AT49" s="163"/>
      <c r="AU49" s="163"/>
    </row>
    <row r="50" spans="1:47" ht="12.75" customHeight="1">
      <c r="A50" s="397" t="s">
        <v>1079</v>
      </c>
      <c r="B50" s="164" t="s">
        <v>44</v>
      </c>
      <c r="C50" s="24" t="s">
        <v>104</v>
      </c>
      <c r="D50" s="25"/>
      <c r="E50" s="20" t="s">
        <v>105</v>
      </c>
      <c r="F50" s="21" t="s">
        <v>3</v>
      </c>
      <c r="G50" s="27">
        <v>2727</v>
      </c>
      <c r="H50" s="321"/>
      <c r="I50" s="170" t="s">
        <v>1205</v>
      </c>
      <c r="M50" s="27"/>
      <c r="AO50" s="170"/>
      <c r="AP50" s="163"/>
      <c r="AQ50" s="163"/>
      <c r="AR50" s="163"/>
      <c r="AS50" s="163"/>
      <c r="AT50" s="163"/>
      <c r="AU50" s="163"/>
    </row>
    <row r="51" spans="1:47" ht="12.75" customHeight="1">
      <c r="A51" s="397" t="s">
        <v>1079</v>
      </c>
      <c r="B51" s="813" t="s">
        <v>44</v>
      </c>
      <c r="C51" s="814" t="s">
        <v>106</v>
      </c>
      <c r="D51" s="815"/>
      <c r="E51" s="816" t="s">
        <v>107</v>
      </c>
      <c r="F51" s="817" t="s">
        <v>3</v>
      </c>
      <c r="G51" s="818">
        <v>3245</v>
      </c>
      <c r="H51" s="1055"/>
      <c r="I51" s="820" t="s">
        <v>1204</v>
      </c>
      <c r="J51" s="821"/>
      <c r="K51" s="821"/>
      <c r="L51" s="821"/>
      <c r="M51" s="818"/>
      <c r="P51" s="163" t="s">
        <v>1218</v>
      </c>
      <c r="AO51" s="170"/>
      <c r="AP51" s="163"/>
      <c r="AQ51" s="163"/>
      <c r="AR51" s="163"/>
      <c r="AS51" s="163"/>
      <c r="AT51" s="163"/>
      <c r="AU51" s="163"/>
    </row>
    <row r="52" spans="1:47" ht="12.75" customHeight="1">
      <c r="A52" s="397" t="s">
        <v>1079</v>
      </c>
      <c r="B52" s="164" t="s">
        <v>44</v>
      </c>
      <c r="C52" s="24" t="s">
        <v>108</v>
      </c>
      <c r="D52" s="25"/>
      <c r="E52" s="28" t="s">
        <v>109</v>
      </c>
      <c r="F52" s="29" t="s">
        <v>3</v>
      </c>
      <c r="G52" s="30">
        <v>4117</v>
      </c>
      <c r="H52" s="31">
        <f>SUM(G42:G52)</f>
        <v>46726</v>
      </c>
      <c r="I52" s="170" t="s">
        <v>1204</v>
      </c>
      <c r="M52" s="30"/>
      <c r="N52" s="31"/>
      <c r="AO52" s="170"/>
      <c r="AP52" s="163"/>
      <c r="AQ52" s="163"/>
      <c r="AR52" s="163"/>
      <c r="AS52" s="163"/>
      <c r="AT52" s="163"/>
      <c r="AU52" s="163"/>
    </row>
    <row r="53" spans="1:47" ht="12.75" customHeight="1">
      <c r="A53" s="397"/>
      <c r="B53" s="164"/>
      <c r="C53" s="24"/>
      <c r="D53" s="25"/>
      <c r="F53" s="21"/>
      <c r="H53" s="23"/>
      <c r="I53" s="170"/>
      <c r="AO53" s="170"/>
      <c r="AP53" s="163"/>
      <c r="AQ53" s="163"/>
      <c r="AR53" s="163"/>
      <c r="AS53" s="163"/>
      <c r="AT53" s="163"/>
      <c r="AU53" s="163"/>
    </row>
    <row r="54" spans="1:47" ht="12.75" customHeight="1">
      <c r="A54" s="397" t="s">
        <v>1079</v>
      </c>
      <c r="B54" s="164" t="s">
        <v>36</v>
      </c>
      <c r="C54" s="24" t="s">
        <v>26</v>
      </c>
      <c r="D54" s="25"/>
      <c r="E54" s="20" t="s">
        <v>110</v>
      </c>
      <c r="F54" s="21" t="s">
        <v>3</v>
      </c>
      <c r="G54" s="27">
        <v>5387</v>
      </c>
      <c r="H54" s="23"/>
      <c r="I54" s="782" t="s">
        <v>1204</v>
      </c>
      <c r="M54" s="27"/>
      <c r="AO54" s="170"/>
      <c r="AP54" s="163"/>
      <c r="AQ54" s="163"/>
      <c r="AR54" s="163"/>
      <c r="AS54" s="163"/>
      <c r="AT54" s="163"/>
      <c r="AU54" s="163"/>
    </row>
    <row r="55" spans="1:47" ht="12.75" customHeight="1">
      <c r="A55" s="397" t="s">
        <v>1079</v>
      </c>
      <c r="B55" s="164" t="s">
        <v>36</v>
      </c>
      <c r="C55" s="24" t="s">
        <v>28</v>
      </c>
      <c r="D55" s="25"/>
      <c r="E55" s="20" t="s">
        <v>111</v>
      </c>
      <c r="F55" s="21" t="s">
        <v>3</v>
      </c>
      <c r="G55" s="27">
        <v>5407</v>
      </c>
      <c r="H55" s="23"/>
      <c r="I55" s="170" t="s">
        <v>1204</v>
      </c>
      <c r="M55" s="27"/>
      <c r="AO55" s="170"/>
      <c r="AP55" s="163"/>
      <c r="AQ55" s="163"/>
      <c r="AR55" s="163"/>
      <c r="AS55" s="163"/>
      <c r="AT55" s="163"/>
      <c r="AU55" s="163"/>
    </row>
    <row r="56" spans="1:47" ht="12.75" customHeight="1">
      <c r="A56" s="397" t="s">
        <v>1079</v>
      </c>
      <c r="B56" s="813" t="s">
        <v>39</v>
      </c>
      <c r="C56" s="814" t="s">
        <v>30</v>
      </c>
      <c r="D56" s="815"/>
      <c r="E56" s="816" t="s">
        <v>112</v>
      </c>
      <c r="F56" s="817" t="s">
        <v>3</v>
      </c>
      <c r="G56" s="818">
        <v>1852</v>
      </c>
      <c r="H56" s="819"/>
      <c r="I56" s="820" t="s">
        <v>1205</v>
      </c>
      <c r="J56" s="821"/>
      <c r="K56" s="821"/>
      <c r="L56" s="821"/>
      <c r="M56" s="818"/>
      <c r="P56" s="163" t="s">
        <v>1218</v>
      </c>
      <c r="AO56" s="170"/>
      <c r="AP56" s="163"/>
      <c r="AQ56" s="163"/>
      <c r="AR56" s="163"/>
      <c r="AS56" s="163"/>
      <c r="AT56" s="163"/>
      <c r="AU56" s="163"/>
    </row>
    <row r="57" spans="1:47" ht="12.75" customHeight="1">
      <c r="A57" s="397" t="s">
        <v>1079</v>
      </c>
      <c r="B57" s="813" t="s">
        <v>36</v>
      </c>
      <c r="C57" s="814" t="s">
        <v>113</v>
      </c>
      <c r="D57" s="815"/>
      <c r="E57" s="816" t="s">
        <v>114</v>
      </c>
      <c r="F57" s="817" t="s">
        <v>3</v>
      </c>
      <c r="G57" s="818">
        <v>4138</v>
      </c>
      <c r="H57" s="819"/>
      <c r="I57" s="820" t="s">
        <v>1204</v>
      </c>
      <c r="J57" s="821"/>
      <c r="K57" s="821"/>
      <c r="L57" s="821"/>
      <c r="M57" s="818"/>
      <c r="P57" s="163" t="s">
        <v>1218</v>
      </c>
      <c r="AO57" s="170"/>
      <c r="AP57" s="163"/>
      <c r="AQ57" s="163"/>
      <c r="AR57" s="163"/>
      <c r="AS57" s="163"/>
      <c r="AT57" s="163"/>
      <c r="AU57" s="163"/>
    </row>
    <row r="58" spans="1:47" ht="12.75" customHeight="1">
      <c r="A58" s="397" t="s">
        <v>1079</v>
      </c>
      <c r="B58" s="164" t="s">
        <v>36</v>
      </c>
      <c r="C58" s="24" t="s">
        <v>115</v>
      </c>
      <c r="D58" s="25"/>
      <c r="E58" s="20" t="s">
        <v>1211</v>
      </c>
      <c r="F58" s="21" t="s">
        <v>3</v>
      </c>
      <c r="G58" s="27">
        <v>3656</v>
      </c>
      <c r="H58" s="23"/>
      <c r="I58" s="170" t="s">
        <v>1205</v>
      </c>
      <c r="M58" s="27"/>
      <c r="AO58" s="170"/>
      <c r="AP58" s="163"/>
      <c r="AQ58" s="163"/>
      <c r="AR58" s="163"/>
      <c r="AS58" s="163"/>
      <c r="AT58" s="163"/>
      <c r="AU58" s="163"/>
    </row>
    <row r="59" spans="1:47" ht="12.75" customHeight="1">
      <c r="A59" s="397" t="s">
        <v>1079</v>
      </c>
      <c r="B59" s="164" t="s">
        <v>39</v>
      </c>
      <c r="C59" s="24" t="s">
        <v>116</v>
      </c>
      <c r="D59" s="25"/>
      <c r="E59" s="20" t="s">
        <v>117</v>
      </c>
      <c r="F59" s="21" t="s">
        <v>3</v>
      </c>
      <c r="G59" s="27">
        <v>2779</v>
      </c>
      <c r="H59" s="23"/>
      <c r="I59" s="170" t="s">
        <v>1204</v>
      </c>
      <c r="M59" s="27"/>
      <c r="AO59" s="170"/>
      <c r="AP59" s="163"/>
      <c r="AQ59" s="163"/>
      <c r="AR59" s="163"/>
      <c r="AS59" s="163"/>
      <c r="AT59" s="163"/>
      <c r="AU59" s="163"/>
    </row>
    <row r="60" spans="1:47" ht="12.75" customHeight="1">
      <c r="A60" s="397" t="s">
        <v>1079</v>
      </c>
      <c r="B60" s="164" t="s">
        <v>36</v>
      </c>
      <c r="C60" s="24" t="s">
        <v>118</v>
      </c>
      <c r="D60" s="25"/>
      <c r="E60" s="20" t="s">
        <v>119</v>
      </c>
      <c r="F60" s="21" t="s">
        <v>3</v>
      </c>
      <c r="G60" s="27">
        <v>2492</v>
      </c>
      <c r="H60" s="23"/>
      <c r="I60" s="782" t="s">
        <v>1204</v>
      </c>
      <c r="M60" s="27"/>
      <c r="AO60" s="170"/>
      <c r="AP60" s="163"/>
      <c r="AQ60" s="163"/>
      <c r="AR60" s="163"/>
      <c r="AS60" s="163"/>
      <c r="AT60" s="163"/>
      <c r="AU60" s="163"/>
    </row>
    <row r="61" spans="1:47" ht="12.75" customHeight="1">
      <c r="A61" s="397" t="s">
        <v>1079</v>
      </c>
      <c r="B61" s="813" t="s">
        <v>36</v>
      </c>
      <c r="C61" s="814" t="s">
        <v>120</v>
      </c>
      <c r="D61" s="815"/>
      <c r="E61" s="816" t="s">
        <v>121</v>
      </c>
      <c r="F61" s="817" t="s">
        <v>3</v>
      </c>
      <c r="G61" s="818">
        <v>3062</v>
      </c>
      <c r="H61" s="819"/>
      <c r="I61" s="820" t="s">
        <v>1205</v>
      </c>
      <c r="J61" s="821"/>
      <c r="K61" s="821"/>
      <c r="L61" s="821"/>
      <c r="M61" s="818"/>
      <c r="P61" s="163" t="s">
        <v>1218</v>
      </c>
      <c r="AO61" s="170"/>
      <c r="AP61" s="163"/>
      <c r="AQ61" s="163"/>
      <c r="AR61" s="163"/>
      <c r="AS61" s="163"/>
      <c r="AT61" s="163"/>
      <c r="AU61" s="163"/>
    </row>
    <row r="62" spans="1:47" ht="12.75" customHeight="1">
      <c r="A62" s="397" t="s">
        <v>1079</v>
      </c>
      <c r="B62" s="164" t="s">
        <v>39</v>
      </c>
      <c r="C62" s="24" t="s">
        <v>122</v>
      </c>
      <c r="D62" s="25"/>
      <c r="E62" s="20" t="s">
        <v>123</v>
      </c>
      <c r="F62" s="21" t="s">
        <v>3</v>
      </c>
      <c r="G62" s="27">
        <v>3263</v>
      </c>
      <c r="H62" s="23"/>
      <c r="I62" s="170" t="s">
        <v>1204</v>
      </c>
      <c r="M62" s="27"/>
      <c r="AO62" s="170"/>
      <c r="AP62" s="163"/>
      <c r="AQ62" s="163"/>
      <c r="AR62" s="163"/>
      <c r="AS62" s="163"/>
      <c r="AT62" s="163"/>
      <c r="AU62" s="163"/>
    </row>
    <row r="63" spans="1:47" ht="12.75" customHeight="1">
      <c r="A63" s="397" t="s">
        <v>1079</v>
      </c>
      <c r="B63" s="813" t="s">
        <v>36</v>
      </c>
      <c r="C63" s="814" t="s">
        <v>124</v>
      </c>
      <c r="D63" s="815"/>
      <c r="E63" s="816" t="s">
        <v>125</v>
      </c>
      <c r="F63" s="817" t="s">
        <v>3</v>
      </c>
      <c r="G63" s="818">
        <v>0</v>
      </c>
      <c r="H63" s="819"/>
      <c r="I63" s="820" t="s">
        <v>1204</v>
      </c>
      <c r="J63" s="821"/>
      <c r="K63" s="821"/>
      <c r="L63" s="821"/>
      <c r="M63" s="818"/>
      <c r="P63" s="163" t="s">
        <v>1218</v>
      </c>
      <c r="AO63" s="170"/>
      <c r="AP63" s="163"/>
      <c r="AQ63" s="163"/>
      <c r="AR63" s="163"/>
      <c r="AS63" s="163"/>
      <c r="AT63" s="163"/>
      <c r="AU63" s="163"/>
    </row>
    <row r="64" spans="1:47" ht="12.75" customHeight="1">
      <c r="A64" s="397" t="s">
        <v>1073</v>
      </c>
      <c r="B64" s="164" t="s">
        <v>39</v>
      </c>
      <c r="C64" s="24" t="s">
        <v>126</v>
      </c>
      <c r="D64" s="25"/>
      <c r="E64" s="20" t="s">
        <v>127</v>
      </c>
      <c r="F64" s="21" t="s">
        <v>3</v>
      </c>
      <c r="G64" s="27">
        <v>3187</v>
      </c>
      <c r="H64" s="23"/>
      <c r="I64" s="170" t="s">
        <v>1204</v>
      </c>
      <c r="M64" s="27"/>
      <c r="AO64" s="170"/>
      <c r="AP64" s="163"/>
      <c r="AQ64" s="163"/>
      <c r="AR64" s="163"/>
      <c r="AS64" s="163"/>
      <c r="AT64" s="163"/>
      <c r="AU64" s="163"/>
    </row>
    <row r="65" spans="1:47" ht="12.75" customHeight="1">
      <c r="A65" s="397" t="s">
        <v>1073</v>
      </c>
      <c r="B65" s="164" t="s">
        <v>36</v>
      </c>
      <c r="C65" s="24" t="s">
        <v>128</v>
      </c>
      <c r="D65" s="25"/>
      <c r="E65" s="20" t="s">
        <v>129</v>
      </c>
      <c r="F65" s="21" t="s">
        <v>3</v>
      </c>
      <c r="G65" s="27">
        <v>4617</v>
      </c>
      <c r="H65" s="321"/>
      <c r="I65" s="782" t="s">
        <v>1204</v>
      </c>
      <c r="M65" s="27"/>
      <c r="AO65" s="170"/>
      <c r="AP65" s="163"/>
      <c r="AQ65" s="163"/>
      <c r="AR65" s="163"/>
      <c r="AS65" s="163"/>
      <c r="AT65" s="163"/>
      <c r="AU65" s="163"/>
    </row>
    <row r="66" spans="1:47" ht="12.75" customHeight="1">
      <c r="A66" s="397" t="s">
        <v>1079</v>
      </c>
      <c r="B66" s="164" t="s">
        <v>44</v>
      </c>
      <c r="C66" s="24" t="s">
        <v>130</v>
      </c>
      <c r="D66" s="25"/>
      <c r="E66" s="20" t="s">
        <v>131</v>
      </c>
      <c r="F66" s="21" t="s">
        <v>3</v>
      </c>
      <c r="G66" s="27">
        <v>1570</v>
      </c>
      <c r="H66" s="194"/>
      <c r="I66" s="170" t="s">
        <v>1204</v>
      </c>
      <c r="M66" s="27"/>
      <c r="AO66" s="170"/>
      <c r="AP66" s="163"/>
      <c r="AQ66" s="163"/>
      <c r="AR66" s="163"/>
      <c r="AS66" s="163"/>
      <c r="AT66" s="163"/>
      <c r="AU66" s="163"/>
    </row>
    <row r="67" spans="1:47" ht="12.75" customHeight="1">
      <c r="A67" s="398" t="s">
        <v>1073</v>
      </c>
      <c r="B67" s="164" t="s">
        <v>44</v>
      </c>
      <c r="C67" s="24" t="s">
        <v>428</v>
      </c>
      <c r="D67" s="25"/>
      <c r="E67" s="28" t="s">
        <v>974</v>
      </c>
      <c r="F67" s="29" t="s">
        <v>3</v>
      </c>
      <c r="G67" s="27">
        <v>558</v>
      </c>
      <c r="H67" s="31">
        <f>SUM(G54:G67)</f>
        <v>41968</v>
      </c>
      <c r="I67" s="170" t="s">
        <v>1204</v>
      </c>
      <c r="M67" s="30"/>
      <c r="N67" s="31"/>
      <c r="P67" s="163" t="s">
        <v>1274</v>
      </c>
      <c r="AO67" s="170"/>
      <c r="AP67" s="163"/>
      <c r="AQ67" s="163"/>
      <c r="AR67" s="163"/>
      <c r="AS67" s="163"/>
      <c r="AT67" s="163"/>
      <c r="AU67" s="163"/>
    </row>
    <row r="68" spans="1:47" ht="12.75" customHeight="1">
      <c r="A68" s="397"/>
      <c r="B68" s="164"/>
      <c r="C68" s="24"/>
      <c r="D68" s="25"/>
      <c r="F68" s="21"/>
      <c r="H68" s="321"/>
      <c r="I68" s="170"/>
      <c r="AO68" s="170"/>
      <c r="AP68" s="163"/>
      <c r="AQ68" s="163"/>
      <c r="AR68" s="163"/>
      <c r="AS68" s="163"/>
      <c r="AT68" s="163"/>
      <c r="AU68" s="163"/>
    </row>
    <row r="69" spans="1:47" ht="12.75" customHeight="1">
      <c r="A69" s="397" t="s">
        <v>1080</v>
      </c>
      <c r="B69" s="813" t="s">
        <v>36</v>
      </c>
      <c r="C69" s="814" t="s">
        <v>32</v>
      </c>
      <c r="D69" s="815"/>
      <c r="E69" s="816" t="s">
        <v>132</v>
      </c>
      <c r="F69" s="817" t="s">
        <v>3</v>
      </c>
      <c r="G69" s="818">
        <v>2123</v>
      </c>
      <c r="H69" s="819"/>
      <c r="I69" s="1002" t="s">
        <v>1204</v>
      </c>
      <c r="J69" s="821"/>
      <c r="K69" s="821"/>
      <c r="L69" s="821"/>
      <c r="M69" s="818"/>
      <c r="P69" s="163" t="s">
        <v>1218</v>
      </c>
      <c r="AO69" s="170"/>
      <c r="AP69" s="163"/>
      <c r="AQ69" s="163"/>
      <c r="AR69" s="163"/>
      <c r="AS69" s="163"/>
      <c r="AT69" s="163"/>
      <c r="AU69" s="163"/>
    </row>
    <row r="70" spans="1:47" ht="12.75" customHeight="1">
      <c r="A70" s="397" t="s">
        <v>1080</v>
      </c>
      <c r="B70" s="813" t="s">
        <v>36</v>
      </c>
      <c r="C70" s="814" t="s">
        <v>133</v>
      </c>
      <c r="D70" s="815"/>
      <c r="E70" s="816" t="s">
        <v>134</v>
      </c>
      <c r="F70" s="817" t="s">
        <v>3</v>
      </c>
      <c r="G70" s="818">
        <v>1137</v>
      </c>
      <c r="H70" s="819"/>
      <c r="I70" s="820" t="s">
        <v>1205</v>
      </c>
      <c r="J70" s="821"/>
      <c r="K70" s="821"/>
      <c r="L70" s="821"/>
      <c r="M70" s="818"/>
      <c r="P70" s="163" t="s">
        <v>1218</v>
      </c>
      <c r="AO70" s="170"/>
      <c r="AP70" s="163"/>
      <c r="AQ70" s="163"/>
      <c r="AR70" s="163"/>
      <c r="AS70" s="163"/>
      <c r="AT70" s="163"/>
      <c r="AU70" s="163"/>
    </row>
    <row r="71" spans="1:47" ht="12.75" customHeight="1">
      <c r="A71" s="397" t="s">
        <v>1080</v>
      </c>
      <c r="B71" s="164" t="s">
        <v>36</v>
      </c>
      <c r="C71" s="24" t="s">
        <v>135</v>
      </c>
      <c r="D71" s="25"/>
      <c r="E71" s="20" t="s">
        <v>136</v>
      </c>
      <c r="F71" s="21" t="s">
        <v>3</v>
      </c>
      <c r="G71" s="27">
        <v>6922</v>
      </c>
      <c r="H71" s="23"/>
      <c r="I71" s="782" t="s">
        <v>1204</v>
      </c>
      <c r="M71" s="27"/>
      <c r="AO71" s="170"/>
      <c r="AP71" s="163"/>
      <c r="AQ71" s="163"/>
      <c r="AR71" s="163"/>
      <c r="AS71" s="163"/>
      <c r="AT71" s="163"/>
      <c r="AU71" s="163"/>
    </row>
    <row r="72" spans="1:47" ht="12.75" customHeight="1">
      <c r="A72" s="397" t="s">
        <v>1080</v>
      </c>
      <c r="B72" s="813" t="s">
        <v>36</v>
      </c>
      <c r="C72" s="814" t="s">
        <v>137</v>
      </c>
      <c r="D72" s="815"/>
      <c r="E72" s="816" t="s">
        <v>138</v>
      </c>
      <c r="F72" s="817" t="s">
        <v>3</v>
      </c>
      <c r="G72" s="818">
        <v>4600</v>
      </c>
      <c r="H72" s="871"/>
      <c r="I72" s="820" t="s">
        <v>1205</v>
      </c>
      <c r="J72" s="821"/>
      <c r="K72" s="821"/>
      <c r="L72" s="821"/>
      <c r="M72" s="818"/>
      <c r="P72" s="163" t="s">
        <v>1218</v>
      </c>
      <c r="AO72" s="170"/>
      <c r="AP72" s="163"/>
      <c r="AQ72" s="163"/>
      <c r="AR72" s="163"/>
      <c r="AS72" s="163"/>
      <c r="AT72" s="163"/>
      <c r="AU72" s="163"/>
    </row>
    <row r="73" spans="1:47" ht="12.75" customHeight="1">
      <c r="A73" s="397" t="s">
        <v>1080</v>
      </c>
      <c r="B73" s="164" t="s">
        <v>44</v>
      </c>
      <c r="C73" s="24" t="s">
        <v>333</v>
      </c>
      <c r="D73" s="25"/>
      <c r="E73" s="28" t="s">
        <v>1081</v>
      </c>
      <c r="F73" s="29" t="s">
        <v>3</v>
      </c>
      <c r="G73" s="30">
        <v>2848</v>
      </c>
      <c r="H73" s="31"/>
      <c r="I73" s="782" t="s">
        <v>1204</v>
      </c>
      <c r="M73" s="30"/>
      <c r="N73" s="31"/>
      <c r="AO73" s="170"/>
      <c r="AP73" s="163"/>
      <c r="AQ73" s="163"/>
      <c r="AR73" s="163"/>
      <c r="AS73" s="163"/>
      <c r="AT73" s="163"/>
      <c r="AU73" s="163"/>
    </row>
    <row r="74" spans="1:47" ht="12.75" customHeight="1">
      <c r="A74" s="397" t="s">
        <v>1080</v>
      </c>
      <c r="B74" s="813" t="s">
        <v>44</v>
      </c>
      <c r="C74" s="814" t="s">
        <v>335</v>
      </c>
      <c r="D74" s="815"/>
      <c r="E74" s="822" t="s">
        <v>1350</v>
      </c>
      <c r="F74" s="823" t="s">
        <v>3</v>
      </c>
      <c r="G74" s="827">
        <v>2201</v>
      </c>
      <c r="H74" s="825">
        <f>SUM(G69:G74)</f>
        <v>19831</v>
      </c>
      <c r="I74" s="1002" t="s">
        <v>1204</v>
      </c>
      <c r="J74" s="821"/>
      <c r="K74" s="821"/>
      <c r="L74" s="821"/>
      <c r="M74" s="827"/>
      <c r="N74" s="31"/>
      <c r="P74" s="163" t="s">
        <v>1271</v>
      </c>
      <c r="AO74" s="170"/>
      <c r="AP74" s="163"/>
      <c r="AQ74" s="163"/>
      <c r="AR74" s="163"/>
      <c r="AS74" s="163"/>
      <c r="AT74" s="163"/>
      <c r="AU74" s="163"/>
    </row>
    <row r="75" spans="1:47" ht="12.75" customHeight="1">
      <c r="A75" s="397"/>
      <c r="B75" s="25"/>
      <c r="C75" s="25"/>
      <c r="D75" s="25"/>
      <c r="F75" s="21"/>
      <c r="H75" s="23"/>
      <c r="I75" s="170"/>
      <c r="AO75" s="170"/>
      <c r="AP75" s="163"/>
      <c r="AQ75" s="163"/>
      <c r="AR75" s="163"/>
      <c r="AS75" s="163"/>
      <c r="AT75" s="163"/>
      <c r="AU75" s="163"/>
    </row>
    <row r="76" spans="1:47" ht="12.75" customHeight="1">
      <c r="A76" s="1145" t="s">
        <v>139</v>
      </c>
      <c r="B76" s="1146"/>
      <c r="C76" s="1146"/>
      <c r="D76" s="1146"/>
      <c r="E76" s="1146"/>
      <c r="F76" s="322" t="s">
        <v>3</v>
      </c>
      <c r="G76" s="30"/>
      <c r="H76" s="31">
        <f>SUM(H5:H74)</f>
        <v>235859</v>
      </c>
      <c r="I76" s="171"/>
      <c r="J76" s="165"/>
      <c r="K76" s="165"/>
      <c r="L76" s="165"/>
      <c r="M76" s="165"/>
      <c r="N76" s="31">
        <f>SUM(N5:N73)</f>
        <v>0</v>
      </c>
      <c r="O76" s="165"/>
      <c r="P76" s="165"/>
      <c r="Q76" s="165"/>
      <c r="R76" s="165"/>
      <c r="S76" s="165"/>
      <c r="T76" s="165"/>
      <c r="U76" s="165"/>
      <c r="V76" s="165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71"/>
      <c r="AP76" s="165"/>
      <c r="AQ76" s="165"/>
      <c r="AR76" s="165"/>
      <c r="AS76" s="165"/>
      <c r="AT76" s="165"/>
      <c r="AU76" s="165"/>
    </row>
    <row r="77" spans="1:47">
      <c r="A77" s="651"/>
      <c r="B77" s="18"/>
      <c r="C77" s="18"/>
      <c r="D77" s="18"/>
      <c r="E77" s="652"/>
      <c r="F77" s="653"/>
      <c r="G77" s="654"/>
      <c r="H77" s="655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</row>
    <row r="78" spans="1:47">
      <c r="A78" s="397"/>
      <c r="E78" s="489" t="s">
        <v>1095</v>
      </c>
      <c r="H78" s="23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</row>
    <row r="79" spans="1:47">
      <c r="A79" s="593"/>
      <c r="B79" s="594"/>
      <c r="C79" s="594"/>
      <c r="D79" s="594"/>
      <c r="E79" s="28"/>
      <c r="F79" s="595"/>
      <c r="G79" s="596"/>
      <c r="H79" s="31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</row>
    <row r="80" spans="1:47" s="316" customFormat="1">
      <c r="A80" s="398"/>
      <c r="B80" s="315"/>
      <c r="E80" s="317"/>
      <c r="F80" s="318"/>
      <c r="G80" s="319"/>
      <c r="H80" s="320"/>
      <c r="AO80" s="315"/>
    </row>
    <row r="81" spans="1:41" s="163" customFormat="1">
      <c r="A81" s="398"/>
      <c r="B81" s="170"/>
      <c r="E81" s="166"/>
      <c r="F81" s="167"/>
      <c r="G81" s="168"/>
      <c r="H81" s="169"/>
      <c r="AO81" s="170"/>
    </row>
    <row r="82" spans="1:41" s="163" customFormat="1">
      <c r="A82" s="398"/>
      <c r="B82" s="170"/>
      <c r="E82" s="166"/>
      <c r="F82" s="167"/>
      <c r="G82" s="168"/>
      <c r="H82" s="169"/>
      <c r="AO82" s="170"/>
    </row>
    <row r="83" spans="1:41" s="163" customFormat="1">
      <c r="A83" s="398"/>
      <c r="B83" s="170"/>
      <c r="E83" s="166"/>
      <c r="F83" s="167"/>
      <c r="G83" s="168"/>
      <c r="H83" s="169"/>
      <c r="AO83" s="170"/>
    </row>
    <row r="84" spans="1:41" s="163" customFormat="1">
      <c r="A84" s="398"/>
      <c r="B84" s="170"/>
      <c r="E84" s="166"/>
      <c r="F84" s="167"/>
      <c r="G84" s="168"/>
      <c r="H84" s="169"/>
      <c r="AO84" s="170"/>
    </row>
    <row r="85" spans="1:41" s="163" customFormat="1">
      <c r="A85" s="398"/>
      <c r="B85" s="170"/>
      <c r="E85" s="166"/>
      <c r="F85" s="167"/>
      <c r="G85" s="168"/>
      <c r="H85" s="169"/>
      <c r="AO85" s="170"/>
    </row>
    <row r="86" spans="1:41" s="163" customFormat="1">
      <c r="A86" s="398"/>
      <c r="B86" s="170"/>
      <c r="E86" s="166"/>
      <c r="F86" s="167"/>
      <c r="G86" s="168"/>
      <c r="H86" s="169"/>
      <c r="AO86" s="170"/>
    </row>
    <row r="87" spans="1:41" s="163" customFormat="1">
      <c r="A87" s="398"/>
      <c r="B87" s="170"/>
      <c r="E87" s="166"/>
      <c r="F87" s="167"/>
      <c r="G87" s="168"/>
      <c r="H87" s="169"/>
      <c r="AO87" s="170"/>
    </row>
    <row r="88" spans="1:41" s="163" customFormat="1">
      <c r="A88" s="398"/>
      <c r="B88" s="170"/>
      <c r="E88" s="166"/>
      <c r="F88" s="167"/>
      <c r="G88" s="168"/>
      <c r="H88" s="169"/>
      <c r="AO88" s="170"/>
    </row>
    <row r="89" spans="1:41" s="163" customFormat="1">
      <c r="A89" s="398"/>
      <c r="B89" s="170"/>
      <c r="E89" s="166"/>
      <c r="F89" s="167"/>
      <c r="G89" s="168"/>
      <c r="H89" s="169"/>
      <c r="AO89" s="170"/>
    </row>
    <row r="90" spans="1:41" s="163" customFormat="1">
      <c r="A90" s="398"/>
      <c r="B90" s="170"/>
      <c r="E90" s="166"/>
      <c r="F90" s="167"/>
      <c r="G90" s="168"/>
      <c r="H90" s="169"/>
      <c r="AO90" s="170"/>
    </row>
    <row r="91" spans="1:41" s="163" customFormat="1">
      <c r="A91" s="398"/>
      <c r="B91" s="170"/>
      <c r="E91" s="166"/>
      <c r="F91" s="167"/>
      <c r="G91" s="168"/>
      <c r="H91" s="169"/>
      <c r="AO91" s="170"/>
    </row>
    <row r="92" spans="1:41" s="163" customFormat="1">
      <c r="A92" s="398"/>
      <c r="B92" s="170"/>
      <c r="E92" s="166"/>
      <c r="F92" s="167"/>
      <c r="G92" s="168"/>
      <c r="H92" s="169"/>
      <c r="AO92" s="170"/>
    </row>
    <row r="93" spans="1:41" s="163" customFormat="1">
      <c r="A93" s="398"/>
      <c r="B93" s="170"/>
      <c r="E93" s="166"/>
      <c r="F93" s="167"/>
      <c r="G93" s="168"/>
      <c r="H93" s="169"/>
      <c r="AO93" s="170"/>
    </row>
    <row r="94" spans="1:41" s="163" customFormat="1">
      <c r="A94" s="398"/>
      <c r="B94" s="170"/>
      <c r="E94" s="166"/>
      <c r="F94" s="167"/>
      <c r="G94" s="168"/>
      <c r="H94" s="169"/>
      <c r="AO94" s="170"/>
    </row>
    <row r="95" spans="1:41" s="163" customFormat="1">
      <c r="A95" s="398"/>
      <c r="B95" s="170"/>
      <c r="E95" s="166"/>
      <c r="F95" s="167"/>
      <c r="G95" s="168"/>
      <c r="H95" s="169"/>
      <c r="AO95" s="170"/>
    </row>
    <row r="96" spans="1:41" s="163" customFormat="1">
      <c r="A96" s="398"/>
      <c r="B96" s="170"/>
      <c r="E96" s="166"/>
      <c r="F96" s="167"/>
      <c r="G96" s="168"/>
      <c r="H96" s="169"/>
      <c r="AO96" s="170"/>
    </row>
    <row r="97" spans="1:41" s="163" customFormat="1">
      <c r="A97" s="398"/>
      <c r="B97" s="170"/>
      <c r="E97" s="166"/>
      <c r="F97" s="167"/>
      <c r="G97" s="168"/>
      <c r="H97" s="169"/>
      <c r="AO97" s="170"/>
    </row>
    <row r="98" spans="1:41" s="163" customFormat="1">
      <c r="A98" s="398"/>
      <c r="B98" s="170"/>
      <c r="E98" s="166"/>
      <c r="F98" s="167"/>
      <c r="G98" s="168"/>
      <c r="H98" s="169"/>
      <c r="AO98" s="170"/>
    </row>
    <row r="99" spans="1:41" s="163" customFormat="1">
      <c r="A99" s="398"/>
      <c r="B99" s="170"/>
      <c r="E99" s="166"/>
      <c r="F99" s="167"/>
      <c r="G99" s="168"/>
      <c r="H99" s="169"/>
      <c r="AO99" s="170"/>
    </row>
    <row r="100" spans="1:41" s="163" customFormat="1">
      <c r="A100" s="398"/>
      <c r="B100" s="170"/>
      <c r="E100" s="166"/>
      <c r="F100" s="167"/>
      <c r="G100" s="168"/>
      <c r="H100" s="169"/>
      <c r="AO100" s="170"/>
    </row>
    <row r="101" spans="1:41" s="163" customFormat="1">
      <c r="A101" s="398"/>
      <c r="B101" s="170"/>
      <c r="E101" s="166"/>
      <c r="F101" s="167"/>
      <c r="G101" s="168"/>
      <c r="H101" s="169"/>
      <c r="AO101" s="170"/>
    </row>
    <row r="102" spans="1:41" s="163" customFormat="1">
      <c r="A102" s="398"/>
      <c r="B102" s="170"/>
      <c r="E102" s="166"/>
      <c r="F102" s="167"/>
      <c r="G102" s="168"/>
      <c r="H102" s="169"/>
      <c r="AO102" s="170"/>
    </row>
    <row r="103" spans="1:41" s="163" customFormat="1">
      <c r="A103" s="398"/>
      <c r="B103" s="170"/>
      <c r="E103" s="166"/>
      <c r="F103" s="167"/>
      <c r="G103" s="168"/>
      <c r="H103" s="169"/>
      <c r="AO103" s="170"/>
    </row>
    <row r="104" spans="1:41" s="163" customFormat="1">
      <c r="A104" s="398"/>
      <c r="B104" s="170"/>
      <c r="E104" s="166"/>
      <c r="F104" s="167"/>
      <c r="G104" s="168"/>
      <c r="H104" s="169"/>
      <c r="AO104" s="170"/>
    </row>
    <row r="105" spans="1:41" s="163" customFormat="1">
      <c r="A105" s="398"/>
      <c r="B105" s="170"/>
      <c r="E105" s="166"/>
      <c r="F105" s="167"/>
      <c r="G105" s="168"/>
      <c r="H105" s="169"/>
      <c r="AO105" s="170"/>
    </row>
    <row r="106" spans="1:41" s="163" customFormat="1">
      <c r="A106" s="398"/>
      <c r="B106" s="170"/>
      <c r="E106" s="166"/>
      <c r="F106" s="167"/>
      <c r="G106" s="168"/>
      <c r="H106" s="169"/>
      <c r="AO106" s="170"/>
    </row>
    <row r="107" spans="1:41" s="163" customFormat="1">
      <c r="A107" s="398"/>
      <c r="B107" s="170"/>
      <c r="E107" s="166"/>
      <c r="F107" s="167"/>
      <c r="G107" s="168"/>
      <c r="H107" s="169"/>
      <c r="AO107" s="170"/>
    </row>
    <row r="108" spans="1:41" s="163" customFormat="1">
      <c r="A108" s="398"/>
      <c r="B108" s="170"/>
      <c r="E108" s="166"/>
      <c r="F108" s="167"/>
      <c r="G108" s="168"/>
      <c r="H108" s="169"/>
      <c r="AO108" s="170"/>
    </row>
    <row r="109" spans="1:41" s="163" customFormat="1">
      <c r="A109" s="398"/>
      <c r="B109" s="170"/>
      <c r="E109" s="166"/>
      <c r="F109" s="167"/>
      <c r="G109" s="168"/>
      <c r="H109" s="169"/>
      <c r="AO109" s="170"/>
    </row>
    <row r="110" spans="1:41" s="163" customFormat="1">
      <c r="A110" s="398"/>
      <c r="B110" s="170"/>
      <c r="E110" s="166"/>
      <c r="F110" s="167"/>
      <c r="G110" s="168"/>
      <c r="H110" s="169"/>
      <c r="AO110" s="170"/>
    </row>
    <row r="111" spans="1:41" s="163" customFormat="1">
      <c r="A111" s="398"/>
      <c r="B111" s="170"/>
      <c r="E111" s="166"/>
      <c r="F111" s="167"/>
      <c r="G111" s="168"/>
      <c r="H111" s="169"/>
      <c r="AO111" s="170"/>
    </row>
    <row r="112" spans="1:41" s="163" customFormat="1">
      <c r="A112" s="398"/>
      <c r="B112" s="170"/>
      <c r="E112" s="166"/>
      <c r="F112" s="167"/>
      <c r="G112" s="168"/>
      <c r="H112" s="169"/>
      <c r="AO112" s="170"/>
    </row>
    <row r="113" spans="1:41" s="163" customFormat="1">
      <c r="A113" s="398"/>
      <c r="B113" s="170"/>
      <c r="E113" s="166"/>
      <c r="F113" s="167"/>
      <c r="G113" s="168"/>
      <c r="H113" s="169"/>
      <c r="AO113" s="170"/>
    </row>
    <row r="114" spans="1:41" s="163" customFormat="1">
      <c r="A114" s="398"/>
      <c r="B114" s="170"/>
      <c r="E114" s="166"/>
      <c r="F114" s="167"/>
      <c r="G114" s="168"/>
      <c r="H114" s="169"/>
      <c r="AO114" s="170"/>
    </row>
    <row r="115" spans="1:41" s="163" customFormat="1">
      <c r="A115" s="398"/>
      <c r="B115" s="170"/>
      <c r="E115" s="166"/>
      <c r="F115" s="167"/>
      <c r="G115" s="168"/>
      <c r="H115" s="169"/>
      <c r="AO115" s="170"/>
    </row>
    <row r="116" spans="1:41" s="163" customFormat="1">
      <c r="A116" s="398"/>
      <c r="B116" s="170"/>
      <c r="E116" s="166"/>
      <c r="F116" s="167"/>
      <c r="G116" s="168"/>
      <c r="H116" s="169"/>
      <c r="AO116" s="170"/>
    </row>
    <row r="117" spans="1:41" s="163" customFormat="1">
      <c r="A117" s="398"/>
      <c r="B117" s="170"/>
      <c r="E117" s="166"/>
      <c r="F117" s="167"/>
      <c r="G117" s="168"/>
      <c r="H117" s="169"/>
      <c r="AO117" s="170"/>
    </row>
    <row r="118" spans="1:41" s="163" customFormat="1">
      <c r="A118" s="398"/>
      <c r="B118" s="170"/>
      <c r="E118" s="166"/>
      <c r="F118" s="167"/>
      <c r="G118" s="168"/>
      <c r="H118" s="169"/>
      <c r="AO118" s="170"/>
    </row>
    <row r="119" spans="1:41" s="163" customFormat="1">
      <c r="A119" s="398"/>
      <c r="B119" s="170"/>
      <c r="E119" s="166"/>
      <c r="F119" s="167"/>
      <c r="G119" s="168"/>
      <c r="H119" s="169"/>
      <c r="AO119" s="170"/>
    </row>
    <row r="120" spans="1:41" s="163" customFormat="1">
      <c r="A120" s="398"/>
      <c r="B120" s="170"/>
      <c r="E120" s="166"/>
      <c r="F120" s="167"/>
      <c r="G120" s="168"/>
      <c r="H120" s="169"/>
      <c r="AO120" s="170"/>
    </row>
    <row r="121" spans="1:41" s="163" customFormat="1">
      <c r="A121" s="398"/>
      <c r="B121" s="170"/>
      <c r="E121" s="166"/>
      <c r="F121" s="167"/>
      <c r="G121" s="168"/>
      <c r="H121" s="169"/>
      <c r="AO121" s="170"/>
    </row>
    <row r="122" spans="1:41" s="163" customFormat="1">
      <c r="A122" s="398"/>
      <c r="B122" s="170"/>
      <c r="E122" s="166"/>
      <c r="F122" s="167"/>
      <c r="G122" s="168"/>
      <c r="H122" s="169"/>
      <c r="AO122" s="170"/>
    </row>
    <row r="123" spans="1:41" s="163" customFormat="1">
      <c r="A123" s="398"/>
      <c r="B123" s="170"/>
      <c r="E123" s="166"/>
      <c r="F123" s="167"/>
      <c r="G123" s="168"/>
      <c r="H123" s="169"/>
      <c r="AO123" s="170"/>
    </row>
    <row r="124" spans="1:41" s="163" customFormat="1">
      <c r="A124" s="398"/>
      <c r="B124" s="170"/>
      <c r="E124" s="166"/>
      <c r="F124" s="167"/>
      <c r="G124" s="168"/>
      <c r="H124" s="169"/>
      <c r="AO124" s="170"/>
    </row>
    <row r="125" spans="1:41" s="163" customFormat="1">
      <c r="A125" s="398"/>
      <c r="B125" s="170"/>
      <c r="E125" s="166"/>
      <c r="F125" s="167"/>
      <c r="G125" s="168"/>
      <c r="H125" s="169"/>
      <c r="AO125" s="170"/>
    </row>
    <row r="126" spans="1:41" s="163" customFormat="1">
      <c r="A126" s="398"/>
      <c r="B126" s="170"/>
      <c r="E126" s="166"/>
      <c r="F126" s="167"/>
      <c r="G126" s="168"/>
      <c r="H126" s="169"/>
      <c r="AO126" s="170"/>
    </row>
    <row r="127" spans="1:41" s="163" customFormat="1">
      <c r="A127" s="398"/>
      <c r="B127" s="170"/>
      <c r="E127" s="166"/>
      <c r="F127" s="167"/>
      <c r="G127" s="168"/>
      <c r="H127" s="169"/>
      <c r="AO127" s="170"/>
    </row>
    <row r="128" spans="1:41" s="163" customFormat="1">
      <c r="A128" s="398"/>
      <c r="B128" s="170"/>
      <c r="E128" s="166"/>
      <c r="F128" s="167"/>
      <c r="G128" s="168"/>
      <c r="H128" s="169"/>
      <c r="AO128" s="170"/>
    </row>
    <row r="129" spans="1:41" s="163" customFormat="1">
      <c r="A129" s="398"/>
      <c r="B129" s="170"/>
      <c r="E129" s="166"/>
      <c r="F129" s="167"/>
      <c r="G129" s="168"/>
      <c r="H129" s="169"/>
      <c r="AO129" s="170"/>
    </row>
    <row r="130" spans="1:41" s="163" customFormat="1">
      <c r="A130" s="398"/>
      <c r="B130" s="170"/>
      <c r="E130" s="166"/>
      <c r="F130" s="167"/>
      <c r="G130" s="168"/>
      <c r="H130" s="169"/>
      <c r="AO130" s="170"/>
    </row>
    <row r="131" spans="1:41" s="163" customFormat="1">
      <c r="A131" s="398"/>
      <c r="B131" s="170"/>
      <c r="E131" s="166"/>
      <c r="F131" s="167"/>
      <c r="G131" s="168"/>
      <c r="H131" s="169"/>
      <c r="AO131" s="170"/>
    </row>
    <row r="132" spans="1:41" s="163" customFormat="1">
      <c r="A132" s="398"/>
      <c r="B132" s="170"/>
      <c r="E132" s="166"/>
      <c r="F132" s="167"/>
      <c r="G132" s="168"/>
      <c r="H132" s="169"/>
      <c r="AO132" s="170"/>
    </row>
    <row r="133" spans="1:41" s="163" customFormat="1">
      <c r="A133" s="398"/>
      <c r="B133" s="170"/>
      <c r="E133" s="166"/>
      <c r="F133" s="167"/>
      <c r="G133" s="168"/>
      <c r="H133" s="169"/>
      <c r="AO133" s="170"/>
    </row>
    <row r="134" spans="1:41" s="163" customFormat="1">
      <c r="A134" s="398"/>
      <c r="B134" s="170"/>
      <c r="E134" s="166"/>
      <c r="F134" s="167"/>
      <c r="G134" s="168"/>
      <c r="H134" s="169"/>
      <c r="AO134" s="170"/>
    </row>
    <row r="135" spans="1:41" s="163" customFormat="1">
      <c r="A135" s="398"/>
      <c r="B135" s="170"/>
      <c r="E135" s="166"/>
      <c r="F135" s="167"/>
      <c r="G135" s="168"/>
      <c r="H135" s="169"/>
      <c r="AO135" s="170"/>
    </row>
    <row r="136" spans="1:41" s="163" customFormat="1">
      <c r="A136" s="398"/>
      <c r="B136" s="170"/>
      <c r="E136" s="166"/>
      <c r="F136" s="167"/>
      <c r="G136" s="168"/>
      <c r="H136" s="169"/>
      <c r="AO136" s="170"/>
    </row>
    <row r="137" spans="1:41" s="163" customFormat="1">
      <c r="A137" s="398"/>
      <c r="B137" s="170"/>
      <c r="E137" s="166"/>
      <c r="F137" s="167"/>
      <c r="G137" s="168"/>
      <c r="H137" s="169"/>
      <c r="AO137" s="170"/>
    </row>
    <row r="138" spans="1:41" s="163" customFormat="1">
      <c r="A138" s="398"/>
      <c r="B138" s="170"/>
      <c r="E138" s="166"/>
      <c r="F138" s="167"/>
      <c r="G138" s="168"/>
      <c r="H138" s="169"/>
      <c r="AO138" s="170"/>
    </row>
    <row r="139" spans="1:41" s="163" customFormat="1">
      <c r="A139" s="398"/>
      <c r="B139" s="170"/>
      <c r="E139" s="166"/>
      <c r="F139" s="167"/>
      <c r="G139" s="168"/>
      <c r="H139" s="169"/>
      <c r="AO139" s="170"/>
    </row>
    <row r="140" spans="1:41" s="163" customFormat="1">
      <c r="A140" s="398"/>
      <c r="B140" s="170"/>
      <c r="E140" s="166"/>
      <c r="F140" s="167"/>
      <c r="G140" s="168"/>
      <c r="H140" s="169"/>
      <c r="AO140" s="170"/>
    </row>
    <row r="141" spans="1:41" s="163" customFormat="1">
      <c r="A141" s="398"/>
      <c r="B141" s="170"/>
      <c r="E141" s="166"/>
      <c r="F141" s="167"/>
      <c r="G141" s="168"/>
      <c r="H141" s="169"/>
      <c r="AO141" s="170"/>
    </row>
    <row r="142" spans="1:41" s="163" customFormat="1">
      <c r="A142" s="398"/>
      <c r="B142" s="170"/>
      <c r="E142" s="166"/>
      <c r="F142" s="167"/>
      <c r="G142" s="168"/>
      <c r="H142" s="169"/>
      <c r="AO142" s="170"/>
    </row>
    <row r="143" spans="1:41" s="163" customFormat="1">
      <c r="A143" s="398"/>
      <c r="B143" s="170"/>
      <c r="E143" s="166"/>
      <c r="F143" s="167"/>
      <c r="G143" s="168"/>
      <c r="H143" s="169"/>
      <c r="AO143" s="170"/>
    </row>
    <row r="144" spans="1:41" s="163" customFormat="1">
      <c r="A144" s="398"/>
      <c r="B144" s="170"/>
      <c r="E144" s="166"/>
      <c r="F144" s="167"/>
      <c r="G144" s="168"/>
      <c r="H144" s="169"/>
      <c r="AO144" s="170"/>
    </row>
    <row r="145" spans="1:41" s="163" customFormat="1">
      <c r="A145" s="398"/>
      <c r="B145" s="170"/>
      <c r="E145" s="166"/>
      <c r="F145" s="167"/>
      <c r="G145" s="168"/>
      <c r="H145" s="169"/>
      <c r="AO145" s="170"/>
    </row>
    <row r="146" spans="1:41" s="163" customFormat="1">
      <c r="A146" s="398"/>
      <c r="B146" s="170"/>
      <c r="E146" s="166"/>
      <c r="F146" s="167"/>
      <c r="G146" s="168"/>
      <c r="H146" s="169"/>
      <c r="AO146" s="170"/>
    </row>
    <row r="147" spans="1:41" s="163" customFormat="1">
      <c r="A147" s="398"/>
      <c r="B147" s="170"/>
      <c r="E147" s="166"/>
      <c r="F147" s="167"/>
      <c r="G147" s="168"/>
      <c r="H147" s="169"/>
      <c r="AO147" s="170"/>
    </row>
    <row r="148" spans="1:41" s="163" customFormat="1">
      <c r="A148" s="398"/>
      <c r="B148" s="170"/>
      <c r="E148" s="166"/>
      <c r="F148" s="167"/>
      <c r="G148" s="168"/>
      <c r="H148" s="169"/>
      <c r="AO148" s="170"/>
    </row>
    <row r="149" spans="1:41" s="163" customFormat="1">
      <c r="A149" s="398"/>
      <c r="B149" s="170"/>
      <c r="E149" s="166"/>
      <c r="F149" s="167"/>
      <c r="G149" s="168"/>
      <c r="H149" s="169"/>
      <c r="AO149" s="170"/>
    </row>
    <row r="150" spans="1:41" s="163" customFormat="1">
      <c r="A150" s="398"/>
      <c r="B150" s="170"/>
      <c r="E150" s="166"/>
      <c r="F150" s="167"/>
      <c r="G150" s="168"/>
      <c r="H150" s="169"/>
      <c r="AO150" s="170"/>
    </row>
    <row r="151" spans="1:41" s="163" customFormat="1">
      <c r="A151" s="398"/>
      <c r="B151" s="170"/>
      <c r="E151" s="166"/>
      <c r="F151" s="167"/>
      <c r="G151" s="168"/>
      <c r="H151" s="169"/>
      <c r="AO151" s="170"/>
    </row>
    <row r="152" spans="1:41" s="163" customFormat="1">
      <c r="A152" s="398"/>
      <c r="B152" s="170"/>
      <c r="E152" s="166"/>
      <c r="F152" s="167"/>
      <c r="G152" s="168"/>
      <c r="H152" s="169"/>
      <c r="AO152" s="170"/>
    </row>
    <row r="153" spans="1:41" s="163" customFormat="1">
      <c r="A153" s="398"/>
      <c r="B153" s="170"/>
      <c r="E153" s="166"/>
      <c r="F153" s="167"/>
      <c r="G153" s="168"/>
      <c r="H153" s="169"/>
      <c r="AO153" s="170"/>
    </row>
    <row r="154" spans="1:41" s="163" customFormat="1">
      <c r="A154" s="398"/>
      <c r="B154" s="170"/>
      <c r="E154" s="166"/>
      <c r="F154" s="167"/>
      <c r="G154" s="168"/>
      <c r="H154" s="169"/>
      <c r="AO154" s="170"/>
    </row>
    <row r="155" spans="1:41" s="163" customFormat="1">
      <c r="A155" s="398"/>
      <c r="B155" s="170"/>
      <c r="E155" s="166"/>
      <c r="F155" s="167"/>
      <c r="G155" s="168"/>
      <c r="H155" s="169"/>
      <c r="AO155" s="170"/>
    </row>
    <row r="156" spans="1:41" s="163" customFormat="1">
      <c r="A156" s="398"/>
      <c r="B156" s="170"/>
      <c r="E156" s="166"/>
      <c r="F156" s="167"/>
      <c r="G156" s="168"/>
      <c r="H156" s="169"/>
      <c r="AO156" s="170"/>
    </row>
    <row r="157" spans="1:41" s="163" customFormat="1">
      <c r="A157" s="398"/>
      <c r="B157" s="170"/>
      <c r="E157" s="166"/>
      <c r="F157" s="167"/>
      <c r="G157" s="168"/>
      <c r="H157" s="169"/>
      <c r="AO157" s="170"/>
    </row>
    <row r="158" spans="1:41" s="163" customFormat="1">
      <c r="A158" s="398"/>
      <c r="B158" s="170"/>
      <c r="E158" s="166"/>
      <c r="F158" s="167"/>
      <c r="G158" s="168"/>
      <c r="H158" s="169"/>
      <c r="AO158" s="170"/>
    </row>
    <row r="159" spans="1:41" s="163" customFormat="1">
      <c r="A159" s="398"/>
      <c r="B159" s="170"/>
      <c r="E159" s="166"/>
      <c r="F159" s="167"/>
      <c r="G159" s="168"/>
      <c r="H159" s="169"/>
      <c r="AO159" s="170"/>
    </row>
    <row r="160" spans="1:41" s="163" customFormat="1">
      <c r="A160" s="398"/>
      <c r="B160" s="170"/>
      <c r="E160" s="166"/>
      <c r="F160" s="167"/>
      <c r="G160" s="168"/>
      <c r="H160" s="169"/>
      <c r="AO160" s="170"/>
    </row>
    <row r="161" spans="1:41" s="163" customFormat="1">
      <c r="A161" s="398"/>
      <c r="B161" s="170"/>
      <c r="E161" s="166"/>
      <c r="F161" s="167"/>
      <c r="G161" s="168"/>
      <c r="H161" s="169"/>
      <c r="AO161" s="170"/>
    </row>
    <row r="162" spans="1:41" s="163" customFormat="1">
      <c r="A162" s="398"/>
      <c r="B162" s="170"/>
      <c r="E162" s="166"/>
      <c r="F162" s="167"/>
      <c r="G162" s="168"/>
      <c r="H162" s="169"/>
      <c r="AO162" s="170"/>
    </row>
    <row r="163" spans="1:41" s="163" customFormat="1">
      <c r="A163" s="398"/>
      <c r="B163" s="170"/>
      <c r="E163" s="166"/>
      <c r="F163" s="167"/>
      <c r="G163" s="168"/>
      <c r="H163" s="169"/>
      <c r="AO163" s="170"/>
    </row>
    <row r="164" spans="1:41" s="163" customFormat="1">
      <c r="A164" s="398"/>
      <c r="B164" s="170"/>
      <c r="E164" s="166"/>
      <c r="F164" s="167"/>
      <c r="G164" s="168"/>
      <c r="H164" s="169"/>
      <c r="AO164" s="170"/>
    </row>
    <row r="165" spans="1:41" s="163" customFormat="1">
      <c r="A165" s="398"/>
      <c r="B165" s="170"/>
      <c r="E165" s="166"/>
      <c r="F165" s="167"/>
      <c r="G165" s="168"/>
      <c r="H165" s="169"/>
      <c r="AO165" s="170"/>
    </row>
    <row r="166" spans="1:41" s="163" customFormat="1">
      <c r="A166" s="398"/>
      <c r="B166" s="170"/>
      <c r="E166" s="166"/>
      <c r="F166" s="167"/>
      <c r="G166" s="168"/>
      <c r="H166" s="169"/>
      <c r="AO166" s="170"/>
    </row>
    <row r="167" spans="1:41" s="163" customFormat="1">
      <c r="A167" s="398"/>
      <c r="B167" s="170"/>
      <c r="E167" s="166"/>
      <c r="F167" s="167"/>
      <c r="G167" s="168"/>
      <c r="H167" s="169"/>
      <c r="AO167" s="170"/>
    </row>
    <row r="168" spans="1:41" s="163" customFormat="1">
      <c r="A168" s="398"/>
      <c r="B168" s="170"/>
      <c r="E168" s="166"/>
      <c r="F168" s="167"/>
      <c r="G168" s="168"/>
      <c r="H168" s="169"/>
      <c r="AO168" s="170"/>
    </row>
    <row r="169" spans="1:41" s="163" customFormat="1">
      <c r="A169" s="398"/>
      <c r="B169" s="170"/>
      <c r="E169" s="166"/>
      <c r="F169" s="167"/>
      <c r="G169" s="168"/>
      <c r="H169" s="169"/>
      <c r="AO169" s="170"/>
    </row>
    <row r="170" spans="1:41" s="163" customFormat="1">
      <c r="A170" s="398"/>
      <c r="B170" s="170"/>
      <c r="E170" s="166"/>
      <c r="F170" s="167"/>
      <c r="G170" s="168"/>
      <c r="H170" s="169"/>
      <c r="AO170" s="170"/>
    </row>
    <row r="171" spans="1:41" s="163" customFormat="1">
      <c r="A171" s="398"/>
      <c r="B171" s="170"/>
      <c r="E171" s="166"/>
      <c r="F171" s="167"/>
      <c r="G171" s="168"/>
      <c r="H171" s="169"/>
      <c r="AO171" s="170"/>
    </row>
    <row r="172" spans="1:41" s="163" customFormat="1">
      <c r="A172" s="398"/>
      <c r="B172" s="170"/>
      <c r="E172" s="166"/>
      <c r="F172" s="167"/>
      <c r="G172" s="168"/>
      <c r="H172" s="169"/>
      <c r="AO172" s="170"/>
    </row>
    <row r="173" spans="1:41" s="163" customFormat="1">
      <c r="A173" s="398"/>
      <c r="B173" s="170"/>
      <c r="E173" s="166"/>
      <c r="F173" s="167"/>
      <c r="G173" s="168"/>
      <c r="H173" s="169"/>
      <c r="AO173" s="170"/>
    </row>
    <row r="174" spans="1:41" s="163" customFormat="1">
      <c r="A174" s="398"/>
      <c r="B174" s="170"/>
      <c r="E174" s="166"/>
      <c r="F174" s="167"/>
      <c r="G174" s="168"/>
      <c r="H174" s="169"/>
      <c r="AO174" s="170"/>
    </row>
    <row r="175" spans="1:41" s="163" customFormat="1">
      <c r="A175" s="398"/>
      <c r="B175" s="170"/>
      <c r="E175" s="166"/>
      <c r="F175" s="167"/>
      <c r="G175" s="168"/>
      <c r="H175" s="169"/>
      <c r="AO175" s="170"/>
    </row>
    <row r="176" spans="1:41" s="163" customFormat="1">
      <c r="A176" s="398"/>
      <c r="B176" s="170"/>
      <c r="E176" s="166"/>
      <c r="F176" s="167"/>
      <c r="G176" s="168"/>
      <c r="H176" s="169"/>
      <c r="AO176" s="170"/>
    </row>
    <row r="177" spans="1:41" s="163" customFormat="1">
      <c r="A177" s="398"/>
      <c r="B177" s="170"/>
      <c r="E177" s="166"/>
      <c r="F177" s="167"/>
      <c r="G177" s="168"/>
      <c r="H177" s="169"/>
      <c r="AO177" s="170"/>
    </row>
    <row r="178" spans="1:41" s="163" customFormat="1">
      <c r="A178" s="398"/>
      <c r="B178" s="170"/>
      <c r="E178" s="166"/>
      <c r="F178" s="167"/>
      <c r="G178" s="168"/>
      <c r="H178" s="169"/>
      <c r="AO178" s="170"/>
    </row>
    <row r="179" spans="1:41" s="163" customFormat="1">
      <c r="A179" s="398"/>
      <c r="B179" s="170"/>
      <c r="E179" s="166"/>
      <c r="F179" s="167"/>
      <c r="G179" s="168"/>
      <c r="H179" s="169"/>
      <c r="AO179" s="170"/>
    </row>
    <row r="180" spans="1:41" s="163" customFormat="1">
      <c r="A180" s="398"/>
      <c r="B180" s="170"/>
      <c r="E180" s="166"/>
      <c r="F180" s="167"/>
      <c r="G180" s="168"/>
      <c r="H180" s="169"/>
      <c r="AO180" s="170"/>
    </row>
    <row r="181" spans="1:41" s="163" customFormat="1">
      <c r="A181" s="398"/>
      <c r="B181" s="170"/>
      <c r="E181" s="166"/>
      <c r="F181" s="167"/>
      <c r="G181" s="168"/>
      <c r="H181" s="169"/>
      <c r="AO181" s="170"/>
    </row>
    <row r="182" spans="1:41" s="163" customFormat="1">
      <c r="A182" s="398"/>
      <c r="B182" s="170"/>
      <c r="E182" s="166"/>
      <c r="F182" s="167"/>
      <c r="G182" s="168"/>
      <c r="H182" s="169"/>
      <c r="AO182" s="170"/>
    </row>
    <row r="183" spans="1:41" s="163" customFormat="1">
      <c r="A183" s="398"/>
      <c r="B183" s="170"/>
      <c r="E183" s="166"/>
      <c r="F183" s="167"/>
      <c r="G183" s="168"/>
      <c r="H183" s="169"/>
      <c r="AO183" s="170"/>
    </row>
    <row r="184" spans="1:41" s="163" customFormat="1">
      <c r="A184" s="398"/>
      <c r="B184" s="170"/>
      <c r="E184" s="166"/>
      <c r="F184" s="167"/>
      <c r="G184" s="168"/>
      <c r="H184" s="169"/>
      <c r="AO184" s="170"/>
    </row>
    <row r="185" spans="1:41" s="163" customFormat="1">
      <c r="A185" s="398"/>
      <c r="B185" s="170"/>
      <c r="E185" s="166"/>
      <c r="F185" s="167"/>
      <c r="G185" s="168"/>
      <c r="H185" s="169"/>
      <c r="AO185" s="170"/>
    </row>
    <row r="186" spans="1:41" s="163" customFormat="1">
      <c r="A186" s="398"/>
      <c r="B186" s="170"/>
      <c r="E186" s="166"/>
      <c r="F186" s="167"/>
      <c r="G186" s="168"/>
      <c r="H186" s="169"/>
      <c r="AO186" s="170"/>
    </row>
    <row r="187" spans="1:41" s="163" customFormat="1">
      <c r="A187" s="398"/>
      <c r="B187" s="170"/>
      <c r="E187" s="166"/>
      <c r="F187" s="167"/>
      <c r="G187" s="168"/>
      <c r="H187" s="169"/>
      <c r="AO187" s="170"/>
    </row>
    <row r="188" spans="1:41" s="163" customFormat="1">
      <c r="A188" s="398"/>
      <c r="B188" s="170"/>
      <c r="E188" s="166"/>
      <c r="F188" s="167"/>
      <c r="G188" s="168"/>
      <c r="H188" s="169"/>
      <c r="AO188" s="170"/>
    </row>
    <row r="189" spans="1:41" s="163" customFormat="1">
      <c r="A189" s="398"/>
      <c r="B189" s="170"/>
      <c r="E189" s="166"/>
      <c r="F189" s="167"/>
      <c r="G189" s="168"/>
      <c r="H189" s="169"/>
      <c r="AO189" s="170"/>
    </row>
    <row r="190" spans="1:41" s="163" customFormat="1">
      <c r="A190" s="398"/>
      <c r="B190" s="170"/>
      <c r="E190" s="166"/>
      <c r="F190" s="167"/>
      <c r="G190" s="168"/>
      <c r="H190" s="169"/>
      <c r="AO190" s="170"/>
    </row>
    <row r="191" spans="1:41" s="163" customFormat="1">
      <c r="A191" s="398"/>
      <c r="B191" s="170"/>
      <c r="E191" s="166"/>
      <c r="F191" s="167"/>
      <c r="G191" s="168"/>
      <c r="H191" s="169"/>
      <c r="AO191" s="170"/>
    </row>
    <row r="192" spans="1:41" s="163" customFormat="1">
      <c r="A192" s="398"/>
      <c r="B192" s="170"/>
      <c r="E192" s="166"/>
      <c r="F192" s="167"/>
      <c r="G192" s="168"/>
      <c r="H192" s="169"/>
      <c r="AO192" s="170"/>
    </row>
    <row r="193" spans="1:41" s="163" customFormat="1">
      <c r="A193" s="398"/>
      <c r="B193" s="170"/>
      <c r="E193" s="166"/>
      <c r="F193" s="167"/>
      <c r="G193" s="168"/>
      <c r="H193" s="169"/>
      <c r="AO193" s="170"/>
    </row>
    <row r="194" spans="1:41" s="163" customFormat="1">
      <c r="A194" s="398"/>
      <c r="B194" s="170"/>
      <c r="E194" s="166"/>
      <c r="F194" s="167"/>
      <c r="G194" s="168"/>
      <c r="H194" s="169"/>
      <c r="AO194" s="170"/>
    </row>
    <row r="195" spans="1:41" s="163" customFormat="1">
      <c r="A195" s="398"/>
      <c r="B195" s="170"/>
      <c r="E195" s="166"/>
      <c r="F195" s="167"/>
      <c r="G195" s="168"/>
      <c r="H195" s="169"/>
      <c r="AO195" s="170"/>
    </row>
    <row r="196" spans="1:41" s="163" customFormat="1">
      <c r="A196" s="398"/>
      <c r="B196" s="170"/>
      <c r="E196" s="166"/>
      <c r="F196" s="167"/>
      <c r="G196" s="168"/>
      <c r="H196" s="169"/>
      <c r="AO196" s="170"/>
    </row>
    <row r="197" spans="1:41" s="163" customFormat="1">
      <c r="A197" s="398"/>
      <c r="B197" s="170"/>
      <c r="E197" s="166"/>
      <c r="F197" s="167"/>
      <c r="G197" s="168"/>
      <c r="H197" s="169"/>
      <c r="AO197" s="170"/>
    </row>
    <row r="198" spans="1:41" s="163" customFormat="1">
      <c r="A198" s="398"/>
      <c r="B198" s="170"/>
      <c r="E198" s="166"/>
      <c r="F198" s="167"/>
      <c r="G198" s="168"/>
      <c r="H198" s="169"/>
      <c r="AO198" s="170"/>
    </row>
    <row r="199" spans="1:41" s="163" customFormat="1">
      <c r="A199" s="398"/>
      <c r="B199" s="170"/>
      <c r="E199" s="166"/>
      <c r="F199" s="167"/>
      <c r="G199" s="168"/>
      <c r="H199" s="169"/>
      <c r="AO199" s="170"/>
    </row>
    <row r="200" spans="1:41" s="163" customFormat="1">
      <c r="A200" s="398"/>
      <c r="B200" s="170"/>
      <c r="E200" s="166"/>
      <c r="F200" s="167"/>
      <c r="G200" s="168"/>
      <c r="H200" s="169"/>
      <c r="AO200" s="170"/>
    </row>
    <row r="201" spans="1:41" s="163" customFormat="1">
      <c r="A201" s="398"/>
      <c r="B201" s="170"/>
      <c r="E201" s="166"/>
      <c r="F201" s="167"/>
      <c r="G201" s="168"/>
      <c r="H201" s="169"/>
      <c r="AO201" s="170"/>
    </row>
    <row r="202" spans="1:41" s="163" customFormat="1">
      <c r="A202" s="398"/>
      <c r="B202" s="170"/>
      <c r="E202" s="166"/>
      <c r="F202" s="167"/>
      <c r="G202" s="168"/>
      <c r="H202" s="169"/>
      <c r="AO202" s="170"/>
    </row>
    <row r="203" spans="1:41" s="163" customFormat="1">
      <c r="A203" s="398"/>
      <c r="B203" s="170"/>
      <c r="E203" s="166"/>
      <c r="F203" s="167"/>
      <c r="G203" s="168"/>
      <c r="H203" s="169"/>
      <c r="AO203" s="170"/>
    </row>
    <row r="204" spans="1:41" s="163" customFormat="1">
      <c r="A204" s="398"/>
      <c r="B204" s="170"/>
      <c r="E204" s="166"/>
      <c r="F204" s="167"/>
      <c r="G204" s="168"/>
      <c r="H204" s="169"/>
      <c r="AO204" s="170"/>
    </row>
    <row r="205" spans="1:41" s="163" customFormat="1">
      <c r="A205" s="398"/>
      <c r="B205" s="170"/>
      <c r="E205" s="166"/>
      <c r="F205" s="167"/>
      <c r="G205" s="168"/>
      <c r="H205" s="169"/>
      <c r="AO205" s="170"/>
    </row>
    <row r="206" spans="1:41" s="163" customFormat="1">
      <c r="A206" s="398"/>
      <c r="B206" s="170"/>
      <c r="E206" s="166"/>
      <c r="F206" s="167"/>
      <c r="G206" s="168"/>
      <c r="H206" s="169"/>
      <c r="AO206" s="170"/>
    </row>
    <row r="207" spans="1:41" s="163" customFormat="1">
      <c r="A207" s="398"/>
      <c r="B207" s="170"/>
      <c r="E207" s="166"/>
      <c r="F207" s="167"/>
      <c r="G207" s="168"/>
      <c r="H207" s="169"/>
      <c r="AO207" s="170"/>
    </row>
    <row r="208" spans="1:41" s="163" customFormat="1">
      <c r="A208" s="398"/>
      <c r="B208" s="170"/>
      <c r="E208" s="166"/>
      <c r="F208" s="167"/>
      <c r="G208" s="168"/>
      <c r="H208" s="169"/>
      <c r="AO208" s="170"/>
    </row>
    <row r="209" spans="1:41" s="163" customFormat="1">
      <c r="A209" s="398"/>
      <c r="B209" s="170"/>
      <c r="E209" s="166"/>
      <c r="F209" s="167"/>
      <c r="G209" s="168"/>
      <c r="H209" s="169"/>
      <c r="AO209" s="170"/>
    </row>
    <row r="210" spans="1:41" s="163" customFormat="1">
      <c r="A210" s="398"/>
      <c r="B210" s="170"/>
      <c r="E210" s="166"/>
      <c r="F210" s="167"/>
      <c r="G210" s="168"/>
      <c r="H210" s="169"/>
      <c r="AO210" s="170"/>
    </row>
    <row r="211" spans="1:41" s="163" customFormat="1">
      <c r="A211" s="398"/>
      <c r="B211" s="170"/>
      <c r="E211" s="166"/>
      <c r="F211" s="167"/>
      <c r="G211" s="168"/>
      <c r="H211" s="169"/>
      <c r="AO211" s="170"/>
    </row>
    <row r="212" spans="1:41" s="163" customFormat="1">
      <c r="A212" s="398"/>
      <c r="B212" s="170"/>
      <c r="E212" s="166"/>
      <c r="F212" s="167"/>
      <c r="G212" s="168"/>
      <c r="H212" s="169"/>
      <c r="AO212" s="170"/>
    </row>
    <row r="213" spans="1:41" s="163" customFormat="1">
      <c r="A213" s="398"/>
      <c r="B213" s="170"/>
      <c r="E213" s="166"/>
      <c r="F213" s="167"/>
      <c r="G213" s="168"/>
      <c r="H213" s="169"/>
      <c r="AO213" s="170"/>
    </row>
    <row r="214" spans="1:41" s="163" customFormat="1">
      <c r="A214" s="398"/>
      <c r="B214" s="170"/>
      <c r="E214" s="166"/>
      <c r="F214" s="167"/>
      <c r="G214" s="168"/>
      <c r="H214" s="169"/>
      <c r="AO214" s="170"/>
    </row>
    <row r="215" spans="1:41" s="163" customFormat="1">
      <c r="A215" s="398"/>
      <c r="B215" s="170"/>
      <c r="E215" s="166"/>
      <c r="F215" s="167"/>
      <c r="G215" s="168"/>
      <c r="H215" s="169"/>
      <c r="AO215" s="170"/>
    </row>
    <row r="216" spans="1:41" s="163" customFormat="1">
      <c r="A216" s="398"/>
      <c r="B216" s="170"/>
      <c r="E216" s="166"/>
      <c r="F216" s="167"/>
      <c r="G216" s="168"/>
      <c r="H216" s="169"/>
      <c r="AO216" s="170"/>
    </row>
    <row r="217" spans="1:41" s="163" customFormat="1">
      <c r="A217" s="398"/>
      <c r="B217" s="170"/>
      <c r="E217" s="166"/>
      <c r="F217" s="167"/>
      <c r="G217" s="168"/>
      <c r="H217" s="169"/>
      <c r="AO217" s="170"/>
    </row>
    <row r="218" spans="1:41" s="163" customFormat="1">
      <c r="A218" s="398"/>
      <c r="B218" s="170"/>
      <c r="E218" s="166"/>
      <c r="F218" s="167"/>
      <c r="G218" s="168"/>
      <c r="H218" s="169"/>
      <c r="AO218" s="170"/>
    </row>
    <row r="219" spans="1:41" s="163" customFormat="1">
      <c r="A219" s="398"/>
      <c r="B219" s="170"/>
      <c r="E219" s="166"/>
      <c r="F219" s="167"/>
      <c r="G219" s="168"/>
      <c r="H219" s="169"/>
      <c r="AO219" s="170"/>
    </row>
    <row r="220" spans="1:41" s="163" customFormat="1">
      <c r="A220" s="398"/>
      <c r="B220" s="170"/>
      <c r="E220" s="166"/>
      <c r="F220" s="167"/>
      <c r="G220" s="168"/>
      <c r="H220" s="169"/>
      <c r="AO220" s="170"/>
    </row>
    <row r="221" spans="1:41" s="163" customFormat="1">
      <c r="A221" s="398"/>
      <c r="B221" s="170"/>
      <c r="E221" s="166"/>
      <c r="F221" s="167"/>
      <c r="G221" s="168"/>
      <c r="H221" s="169"/>
      <c r="AO221" s="170"/>
    </row>
    <row r="222" spans="1:41" s="163" customFormat="1">
      <c r="A222" s="398"/>
      <c r="B222" s="170"/>
      <c r="E222" s="166"/>
      <c r="F222" s="167"/>
      <c r="G222" s="168"/>
      <c r="H222" s="169"/>
      <c r="AO222" s="170"/>
    </row>
    <row r="223" spans="1:41" s="163" customFormat="1">
      <c r="A223" s="398"/>
      <c r="B223" s="170"/>
      <c r="E223" s="166"/>
      <c r="F223" s="167"/>
      <c r="G223" s="168"/>
      <c r="H223" s="169"/>
      <c r="AO223" s="170"/>
    </row>
    <row r="224" spans="1:41" s="163" customFormat="1">
      <c r="A224" s="398"/>
      <c r="B224" s="170"/>
      <c r="E224" s="166"/>
      <c r="F224" s="167"/>
      <c r="G224" s="168"/>
      <c r="H224" s="169"/>
      <c r="AO224" s="170"/>
    </row>
    <row r="225" spans="1:41" s="163" customFormat="1">
      <c r="A225" s="398"/>
      <c r="B225" s="170"/>
      <c r="E225" s="166"/>
      <c r="F225" s="167"/>
      <c r="G225" s="168"/>
      <c r="H225" s="169"/>
      <c r="AO225" s="170"/>
    </row>
    <row r="226" spans="1:41" s="163" customFormat="1">
      <c r="A226" s="398"/>
      <c r="B226" s="170"/>
      <c r="E226" s="166"/>
      <c r="F226" s="167"/>
      <c r="G226" s="168"/>
      <c r="H226" s="169"/>
      <c r="AO226" s="170"/>
    </row>
    <row r="227" spans="1:41" s="163" customFormat="1">
      <c r="A227" s="398"/>
      <c r="B227" s="170"/>
      <c r="E227" s="166"/>
      <c r="F227" s="167"/>
      <c r="G227" s="168"/>
      <c r="H227" s="169"/>
      <c r="AO227" s="170"/>
    </row>
    <row r="228" spans="1:41" s="163" customFormat="1">
      <c r="A228" s="398"/>
      <c r="B228" s="170"/>
      <c r="E228" s="166"/>
      <c r="F228" s="167"/>
      <c r="G228" s="168"/>
      <c r="H228" s="169"/>
      <c r="AO228" s="170"/>
    </row>
    <row r="229" spans="1:41" s="163" customFormat="1">
      <c r="A229" s="398"/>
      <c r="B229" s="170"/>
      <c r="E229" s="166"/>
      <c r="F229" s="167"/>
      <c r="G229" s="168"/>
      <c r="H229" s="169"/>
      <c r="AO229" s="170"/>
    </row>
    <row r="261" spans="5:5">
      <c r="E261" s="20" t="s">
        <v>1094</v>
      </c>
    </row>
  </sheetData>
  <mergeCells count="3">
    <mergeCell ref="A76:E76"/>
    <mergeCell ref="A1:H1"/>
    <mergeCell ref="J1:K1"/>
  </mergeCells>
  <phoneticPr fontId="2" type="noConversion"/>
  <printOptions horizontalCentered="1" verticalCentered="1"/>
  <pageMargins left="0.78740157480314965" right="0.78740157480314965" top="0.78740157480314965" bottom="0.78740157480314965" header="0.39370078740157483" footer="0.39370078740157483"/>
  <pageSetup paperSize="9" scale="75" orientation="portrait" horizontalDpi="300" verticalDpi="300" r:id="rId1"/>
  <headerFooter alignWithMargins="0">
    <oddHeader xml:space="preserve">&amp;C
</oddHeader>
    <oddFooter xml:space="preserve">&amp;L
&amp;C&amp;"Arial,Grassetto"IL VERDE URBANO
&amp;"Arial,Normale"Dati - 12 novembre 2010&amp;"Arial,Grassetto"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P271"/>
  <sheetViews>
    <sheetView showGridLines="0" defaultGridColor="0" topLeftCell="A65" colorId="8" zoomScaleNormal="75" workbookViewId="0">
      <selection activeCell="E99" sqref="E99"/>
    </sheetView>
  </sheetViews>
  <sheetFormatPr defaultRowHeight="12.75"/>
  <cols>
    <col min="1" max="1" width="4.85546875" style="328" customWidth="1"/>
    <col min="2" max="2" width="9" style="326" customWidth="1"/>
    <col min="3" max="3" width="6.140625" style="35" customWidth="1"/>
    <col min="4" max="4" width="2.7109375" style="35" customWidth="1"/>
    <col min="5" max="5" width="59.7109375" style="306" customWidth="1"/>
    <col min="6" max="6" width="4" style="521" customWidth="1"/>
    <col min="7" max="7" width="10.7109375" style="518" customWidth="1"/>
    <col min="8" max="8" width="10.7109375" style="510" customWidth="1"/>
    <col min="9" max="10" width="9.140625" style="35"/>
    <col min="11" max="11" width="21.42578125" style="35" bestFit="1" customWidth="1"/>
    <col min="12" max="12" width="7.5703125" style="195" bestFit="1" customWidth="1"/>
    <col min="13" max="16384" width="9.140625" style="35"/>
  </cols>
  <sheetData>
    <row r="1" spans="1:16" ht="29.25" customHeight="1">
      <c r="A1" s="399"/>
      <c r="B1" s="329" t="s">
        <v>140</v>
      </c>
      <c r="C1" s="330"/>
      <c r="D1" s="330"/>
      <c r="E1" s="330"/>
      <c r="F1" s="519"/>
      <c r="G1" s="513"/>
      <c r="H1" s="504"/>
      <c r="I1" s="326"/>
      <c r="K1" s="1144" t="s">
        <v>1143</v>
      </c>
      <c r="L1" s="1144"/>
    </row>
    <row r="2" spans="1:16" ht="22.5">
      <c r="A2" s="485" t="s">
        <v>1093</v>
      </c>
      <c r="B2" s="289"/>
      <c r="C2" s="327"/>
      <c r="D2" s="327"/>
      <c r="E2" s="290"/>
      <c r="F2" s="296"/>
      <c r="G2" s="512"/>
      <c r="H2" s="580" t="s">
        <v>1135</v>
      </c>
      <c r="I2" s="326"/>
      <c r="L2" s="580" t="s">
        <v>1135</v>
      </c>
    </row>
    <row r="3" spans="1:16" ht="12.75" customHeight="1">
      <c r="A3" s="400" t="s">
        <v>1073</v>
      </c>
      <c r="B3" s="323" t="s">
        <v>141</v>
      </c>
      <c r="C3" s="288" t="s">
        <v>17</v>
      </c>
      <c r="D3" s="289"/>
      <c r="E3" s="290" t="s">
        <v>142</v>
      </c>
      <c r="F3" s="291" t="s">
        <v>3</v>
      </c>
      <c r="G3" s="512">
        <v>5277</v>
      </c>
      <c r="H3" s="506"/>
      <c r="I3" s="326"/>
      <c r="K3" s="124" t="s">
        <v>1068</v>
      </c>
      <c r="L3" s="132">
        <f>+G3+G4+G5+G6+G7+G8+G9+G10+G11+G12+G13+G22+G23+G24+G25+G26+G28+G68+G69+G70+G72+G73+G76+G78</f>
        <v>57436</v>
      </c>
      <c r="N3" s="512"/>
    </row>
    <row r="4" spans="1:16" ht="12.75" customHeight="1">
      <c r="A4" s="400" t="s">
        <v>1073</v>
      </c>
      <c r="B4" s="323" t="s">
        <v>141</v>
      </c>
      <c r="C4" s="292" t="s">
        <v>143</v>
      </c>
      <c r="D4" s="289"/>
      <c r="E4" s="290" t="s">
        <v>144</v>
      </c>
      <c r="F4" s="291" t="s">
        <v>3</v>
      </c>
      <c r="G4" s="514">
        <v>4611</v>
      </c>
      <c r="H4" s="506"/>
      <c r="I4" s="787"/>
      <c r="K4" s="124" t="s">
        <v>1069</v>
      </c>
      <c r="L4" s="132">
        <f>+G15+G16+G17+G18+G19+G20+G36</f>
        <v>19929</v>
      </c>
      <c r="N4" s="514"/>
    </row>
    <row r="5" spans="1:16" ht="12.75" customHeight="1">
      <c r="A5" s="400" t="s">
        <v>1073</v>
      </c>
      <c r="B5" s="980" t="s">
        <v>141</v>
      </c>
      <c r="C5" s="892" t="s">
        <v>145</v>
      </c>
      <c r="D5" s="981"/>
      <c r="E5" s="982" t="s">
        <v>146</v>
      </c>
      <c r="F5" s="983" t="s">
        <v>3</v>
      </c>
      <c r="G5" s="985">
        <v>6026</v>
      </c>
      <c r="H5" s="984"/>
      <c r="I5" s="898"/>
      <c r="J5" s="899"/>
      <c r="K5" s="872" t="s">
        <v>1070</v>
      </c>
      <c r="L5" s="873">
        <f>+G37+G38+G40+G41+G42</f>
        <v>5239</v>
      </c>
      <c r="M5" s="899"/>
      <c r="N5" s="985"/>
      <c r="P5" s="35" t="s">
        <v>1327</v>
      </c>
    </row>
    <row r="6" spans="1:16" ht="12.75" customHeight="1">
      <c r="A6" s="400" t="s">
        <v>1073</v>
      </c>
      <c r="B6" s="323" t="s">
        <v>141</v>
      </c>
      <c r="C6" s="288" t="s">
        <v>147</v>
      </c>
      <c r="D6" s="289"/>
      <c r="E6" s="290" t="s">
        <v>148</v>
      </c>
      <c r="F6" s="291" t="s">
        <v>3</v>
      </c>
      <c r="G6" s="783">
        <v>914</v>
      </c>
      <c r="H6" s="506"/>
      <c r="I6" s="326"/>
      <c r="K6" s="124" t="s">
        <v>1071</v>
      </c>
      <c r="L6" s="132">
        <f>+G29+G30+G31+G32+G33+G34+G44+G46+G47+G48+G49+G71+G77</f>
        <v>32750</v>
      </c>
      <c r="N6" s="783"/>
    </row>
    <row r="7" spans="1:16" ht="12.75" customHeight="1">
      <c r="A7" s="400" t="s">
        <v>1073</v>
      </c>
      <c r="B7" s="323" t="s">
        <v>141</v>
      </c>
      <c r="C7" s="288" t="s">
        <v>149</v>
      </c>
      <c r="D7" s="289"/>
      <c r="E7" s="290" t="s">
        <v>150</v>
      </c>
      <c r="F7" s="291" t="s">
        <v>3</v>
      </c>
      <c r="G7" s="783">
        <v>412</v>
      </c>
      <c r="H7" s="506"/>
      <c r="I7" s="326"/>
      <c r="K7" s="124" t="s">
        <v>1072</v>
      </c>
      <c r="L7" s="132">
        <f>+G51+G52+G53+G54+G55+G56+G57+G58+G59+G60+G61+G62+G63+G64+G65+G66+G74+G75</f>
        <v>28133</v>
      </c>
      <c r="N7" s="783"/>
    </row>
    <row r="8" spans="1:16" ht="12.75" customHeight="1">
      <c r="A8" s="400" t="s">
        <v>1073</v>
      </c>
      <c r="B8" s="323" t="s">
        <v>141</v>
      </c>
      <c r="C8" s="288" t="s">
        <v>151</v>
      </c>
      <c r="D8" s="293"/>
      <c r="E8" s="294" t="s">
        <v>152</v>
      </c>
      <c r="F8" s="291" t="s">
        <v>3</v>
      </c>
      <c r="G8" s="783">
        <v>396</v>
      </c>
      <c r="H8" s="506"/>
      <c r="I8" s="326"/>
      <c r="K8" s="124" t="s">
        <v>1134</v>
      </c>
      <c r="L8" s="132">
        <f>+G80+G81+G82+G83+G84+G85</f>
        <v>4872</v>
      </c>
      <c r="N8" s="783"/>
    </row>
    <row r="9" spans="1:16" ht="12.75" customHeight="1">
      <c r="A9" s="400" t="s">
        <v>1073</v>
      </c>
      <c r="B9" s="323" t="s">
        <v>141</v>
      </c>
      <c r="C9" s="288" t="s">
        <v>153</v>
      </c>
      <c r="D9" s="289"/>
      <c r="E9" s="290" t="s">
        <v>154</v>
      </c>
      <c r="F9" s="291" t="s">
        <v>3</v>
      </c>
      <c r="G9" s="783">
        <v>1182</v>
      </c>
      <c r="H9" s="505"/>
      <c r="I9" s="326"/>
      <c r="K9" s="124" t="s">
        <v>1131</v>
      </c>
      <c r="L9" s="123">
        <f>SUM(L3:L8)</f>
        <v>148359</v>
      </c>
      <c r="N9" s="783"/>
    </row>
    <row r="10" spans="1:16" ht="12.75" customHeight="1">
      <c r="A10" s="400" t="s">
        <v>1073</v>
      </c>
      <c r="B10" s="324" t="s">
        <v>141</v>
      </c>
      <c r="C10" s="288" t="s">
        <v>155</v>
      </c>
      <c r="D10" s="293"/>
      <c r="E10" s="295" t="s">
        <v>156</v>
      </c>
      <c r="F10" s="296" t="s">
        <v>3</v>
      </c>
      <c r="G10" s="783">
        <v>6395</v>
      </c>
      <c r="H10" s="505"/>
      <c r="I10" s="326"/>
      <c r="N10" s="783"/>
    </row>
    <row r="11" spans="1:16" ht="12.75" customHeight="1">
      <c r="A11" s="400" t="s">
        <v>1073</v>
      </c>
      <c r="B11" s="324" t="s">
        <v>141</v>
      </c>
      <c r="C11" s="288" t="s">
        <v>157</v>
      </c>
      <c r="D11" s="293"/>
      <c r="E11" s="290" t="s">
        <v>158</v>
      </c>
      <c r="F11" s="291" t="s">
        <v>3</v>
      </c>
      <c r="G11" s="783">
        <v>242</v>
      </c>
      <c r="H11" s="505"/>
      <c r="I11" s="326"/>
      <c r="N11" s="783"/>
    </row>
    <row r="12" spans="1:16" ht="12.75" customHeight="1">
      <c r="A12" s="400" t="s">
        <v>1073</v>
      </c>
      <c r="B12" s="980" t="s">
        <v>141</v>
      </c>
      <c r="C12" s="966" t="s">
        <v>159</v>
      </c>
      <c r="D12" s="893"/>
      <c r="E12" s="988" t="s">
        <v>160</v>
      </c>
      <c r="F12" s="983" t="s">
        <v>3</v>
      </c>
      <c r="G12" s="987">
        <v>961</v>
      </c>
      <c r="H12" s="991"/>
      <c r="I12" s="898"/>
      <c r="J12" s="899"/>
      <c r="K12" s="899"/>
      <c r="L12" s="900"/>
      <c r="M12" s="899"/>
      <c r="N12" s="987"/>
      <c r="O12" s="298"/>
      <c r="P12" s="35" t="s">
        <v>1327</v>
      </c>
    </row>
    <row r="13" spans="1:16" ht="12.75" customHeight="1">
      <c r="A13" s="400" t="s">
        <v>1073</v>
      </c>
      <c r="B13" s="980" t="s">
        <v>162</v>
      </c>
      <c r="C13" s="966" t="s">
        <v>379</v>
      </c>
      <c r="D13" s="893"/>
      <c r="E13" s="894" t="s">
        <v>1354</v>
      </c>
      <c r="F13" s="986" t="s">
        <v>3</v>
      </c>
      <c r="G13" s="985">
        <v>182</v>
      </c>
      <c r="H13" s="897">
        <f>SUM(G3:G13)</f>
        <v>26598</v>
      </c>
      <c r="I13" s="898"/>
      <c r="J13" s="899"/>
      <c r="K13" s="899"/>
      <c r="L13" s="900"/>
      <c r="M13" s="899"/>
      <c r="N13" s="985"/>
      <c r="O13" s="298"/>
      <c r="P13" s="35" t="s">
        <v>1281</v>
      </c>
    </row>
    <row r="14" spans="1:16" ht="12.75" customHeight="1">
      <c r="A14" s="400"/>
      <c r="B14" s="323"/>
      <c r="C14" s="292"/>
      <c r="D14" s="293"/>
      <c r="E14" s="294"/>
      <c r="F14" s="291"/>
      <c r="G14" s="515"/>
      <c r="H14" s="507"/>
      <c r="I14" s="326"/>
    </row>
    <row r="15" spans="1:16" ht="12.75" customHeight="1">
      <c r="A15" s="400" t="s">
        <v>1074</v>
      </c>
      <c r="B15" s="324" t="s">
        <v>141</v>
      </c>
      <c r="C15" s="288" t="s">
        <v>37</v>
      </c>
      <c r="D15" s="293"/>
      <c r="E15" s="290" t="s">
        <v>161</v>
      </c>
      <c r="F15" s="296" t="s">
        <v>3</v>
      </c>
      <c r="G15" s="512">
        <v>1389</v>
      </c>
      <c r="H15" s="507"/>
      <c r="I15" s="326"/>
      <c r="N15" s="512"/>
    </row>
    <row r="16" spans="1:16" ht="12.75" customHeight="1">
      <c r="A16" s="400" t="s">
        <v>1074</v>
      </c>
      <c r="B16" s="324" t="s">
        <v>162</v>
      </c>
      <c r="C16" s="288" t="s">
        <v>40</v>
      </c>
      <c r="D16" s="293"/>
      <c r="E16" s="290" t="s">
        <v>163</v>
      </c>
      <c r="F16" s="296" t="s">
        <v>3</v>
      </c>
      <c r="G16" s="511">
        <v>7752</v>
      </c>
      <c r="H16" s="505"/>
      <c r="I16" s="326"/>
      <c r="N16" s="511"/>
      <c r="O16" s="298"/>
    </row>
    <row r="17" spans="1:16" ht="12.75" customHeight="1">
      <c r="A17" s="400" t="s">
        <v>1074</v>
      </c>
      <c r="B17" s="847" t="s">
        <v>162</v>
      </c>
      <c r="C17" s="892" t="s">
        <v>42</v>
      </c>
      <c r="D17" s="981"/>
      <c r="E17" s="988" t="s">
        <v>1332</v>
      </c>
      <c r="F17" s="989" t="s">
        <v>3</v>
      </c>
      <c r="G17" s="896">
        <v>334</v>
      </c>
      <c r="H17" s="991"/>
      <c r="I17" s="898"/>
      <c r="J17" s="899"/>
      <c r="K17" s="899"/>
      <c r="L17" s="900"/>
      <c r="M17" s="899"/>
      <c r="N17" s="896"/>
      <c r="O17" s="897"/>
      <c r="P17" s="35" t="s">
        <v>1281</v>
      </c>
    </row>
    <row r="18" spans="1:16" ht="12.75" customHeight="1">
      <c r="A18" s="400" t="s">
        <v>1074</v>
      </c>
      <c r="B18" s="847" t="s">
        <v>162</v>
      </c>
      <c r="C18" s="892" t="s">
        <v>233</v>
      </c>
      <c r="D18" s="981"/>
      <c r="E18" s="988" t="s">
        <v>1340</v>
      </c>
      <c r="F18" s="989" t="s">
        <v>3</v>
      </c>
      <c r="G18" s="896">
        <v>1318</v>
      </c>
      <c r="H18" s="991"/>
      <c r="I18" s="898"/>
      <c r="J18" s="899"/>
      <c r="K18" s="899"/>
      <c r="L18" s="900"/>
      <c r="M18" s="899"/>
      <c r="N18" s="896"/>
      <c r="O18" s="897"/>
      <c r="P18" s="35" t="s">
        <v>1281</v>
      </c>
    </row>
    <row r="19" spans="1:16" ht="12.75" customHeight="1">
      <c r="A19" s="400" t="s">
        <v>1074</v>
      </c>
      <c r="B19" s="847" t="s">
        <v>162</v>
      </c>
      <c r="C19" s="892" t="s">
        <v>387</v>
      </c>
      <c r="D19" s="981"/>
      <c r="E19" s="988" t="s">
        <v>1341</v>
      </c>
      <c r="F19" s="989" t="s">
        <v>3</v>
      </c>
      <c r="G19" s="896">
        <v>1594</v>
      </c>
      <c r="H19" s="991"/>
      <c r="I19" s="898"/>
      <c r="J19" s="899"/>
      <c r="K19" s="899"/>
      <c r="L19" s="900"/>
      <c r="M19" s="899"/>
      <c r="N19" s="896"/>
      <c r="O19" s="897"/>
      <c r="P19" s="35" t="s">
        <v>1271</v>
      </c>
    </row>
    <row r="20" spans="1:16" ht="12.75" customHeight="1">
      <c r="A20" s="400" t="s">
        <v>1074</v>
      </c>
      <c r="B20" s="847" t="s">
        <v>162</v>
      </c>
      <c r="C20" s="892" t="s">
        <v>388</v>
      </c>
      <c r="D20" s="981"/>
      <c r="E20" s="894" t="s">
        <v>1375</v>
      </c>
      <c r="F20" s="895" t="s">
        <v>3</v>
      </c>
      <c r="G20" s="987">
        <v>1361</v>
      </c>
      <c r="H20" s="897">
        <f>SUM(G15:G20)</f>
        <v>13748</v>
      </c>
      <c r="I20" s="898"/>
      <c r="J20" s="899"/>
      <c r="K20" s="899"/>
      <c r="L20" s="900"/>
      <c r="M20" s="899"/>
      <c r="N20" s="987"/>
      <c r="O20" s="897"/>
      <c r="P20" s="35" t="s">
        <v>1271</v>
      </c>
    </row>
    <row r="21" spans="1:16" ht="12.75" customHeight="1">
      <c r="A21" s="400"/>
      <c r="B21" s="324"/>
      <c r="C21" s="288"/>
      <c r="D21" s="289"/>
      <c r="E21" s="290"/>
      <c r="F21" s="296"/>
      <c r="G21" s="512"/>
      <c r="H21" s="505"/>
      <c r="I21" s="326"/>
    </row>
    <row r="22" spans="1:16" ht="12.75" customHeight="1">
      <c r="A22" s="400" t="s">
        <v>1073</v>
      </c>
      <c r="B22" s="324" t="s">
        <v>141</v>
      </c>
      <c r="C22" s="288" t="s">
        <v>19</v>
      </c>
      <c r="D22" s="289"/>
      <c r="E22" s="290" t="s">
        <v>164</v>
      </c>
      <c r="F22" s="296" t="s">
        <v>3</v>
      </c>
      <c r="G22" s="783">
        <v>278</v>
      </c>
      <c r="H22" s="505"/>
      <c r="I22" s="326"/>
      <c r="N22" s="783"/>
      <c r="O22" s="785"/>
    </row>
    <row r="23" spans="1:16" ht="12.75" customHeight="1">
      <c r="A23" s="400" t="s">
        <v>1073</v>
      </c>
      <c r="B23" s="324" t="s">
        <v>141</v>
      </c>
      <c r="C23" s="288" t="s">
        <v>165</v>
      </c>
      <c r="D23" s="289"/>
      <c r="E23" s="290" t="s">
        <v>166</v>
      </c>
      <c r="F23" s="296" t="s">
        <v>3</v>
      </c>
      <c r="G23" s="783">
        <v>748</v>
      </c>
      <c r="H23" s="505"/>
      <c r="I23" s="326"/>
      <c r="L23" s="512"/>
      <c r="N23" s="783"/>
      <c r="O23" s="785"/>
    </row>
    <row r="24" spans="1:16" ht="12.75" customHeight="1">
      <c r="A24" s="400" t="s">
        <v>1073</v>
      </c>
      <c r="B24" s="324" t="s">
        <v>141</v>
      </c>
      <c r="C24" s="288" t="s">
        <v>167</v>
      </c>
      <c r="D24" s="289"/>
      <c r="E24" s="290" t="s">
        <v>168</v>
      </c>
      <c r="F24" s="296" t="s">
        <v>3</v>
      </c>
      <c r="G24" s="783">
        <v>9185</v>
      </c>
      <c r="H24" s="505"/>
      <c r="I24" s="326"/>
      <c r="N24" s="783"/>
      <c r="O24" s="785"/>
    </row>
    <row r="25" spans="1:16" ht="12.75" customHeight="1">
      <c r="A25" s="400" t="s">
        <v>1073</v>
      </c>
      <c r="B25" s="324" t="s">
        <v>141</v>
      </c>
      <c r="C25" s="288" t="s">
        <v>169</v>
      </c>
      <c r="D25" s="289"/>
      <c r="E25" s="290" t="s">
        <v>170</v>
      </c>
      <c r="F25" s="296" t="s">
        <v>3</v>
      </c>
      <c r="G25" s="783">
        <v>543</v>
      </c>
      <c r="H25" s="505"/>
      <c r="I25" s="326"/>
      <c r="N25" s="783"/>
      <c r="O25" s="785"/>
    </row>
    <row r="26" spans="1:16" ht="12.75" customHeight="1">
      <c r="A26" s="400" t="s">
        <v>1073</v>
      </c>
      <c r="B26" s="324" t="s">
        <v>141</v>
      </c>
      <c r="C26" s="288" t="s">
        <v>171</v>
      </c>
      <c r="D26" s="289"/>
      <c r="E26" s="297" t="s">
        <v>172</v>
      </c>
      <c r="F26" s="299" t="s">
        <v>3</v>
      </c>
      <c r="G26" s="784">
        <v>183</v>
      </c>
      <c r="H26" s="298">
        <f>SUM(G22:G26)</f>
        <v>10937</v>
      </c>
      <c r="I26" s="326"/>
      <c r="N26" s="784"/>
      <c r="O26" s="786"/>
    </row>
    <row r="27" spans="1:16" ht="12.75" customHeight="1">
      <c r="A27" s="400"/>
      <c r="B27" s="324"/>
      <c r="C27" s="288"/>
      <c r="D27" s="289"/>
      <c r="E27" s="290"/>
      <c r="F27" s="296"/>
      <c r="G27" s="512"/>
      <c r="H27" s="505"/>
      <c r="I27" s="326"/>
    </row>
    <row r="28" spans="1:16" ht="12.75" customHeight="1">
      <c r="A28" s="400" t="s">
        <v>1073</v>
      </c>
      <c r="B28" s="324" t="s">
        <v>141</v>
      </c>
      <c r="C28" s="288" t="s">
        <v>173</v>
      </c>
      <c r="D28" s="289"/>
      <c r="E28" s="290" t="s">
        <v>174</v>
      </c>
      <c r="F28" s="296" t="s">
        <v>3</v>
      </c>
      <c r="G28" s="783">
        <v>2632</v>
      </c>
      <c r="H28" s="505"/>
      <c r="I28" s="787"/>
      <c r="N28" s="783"/>
    </row>
    <row r="29" spans="1:16" ht="12.75" customHeight="1">
      <c r="A29" s="400" t="s">
        <v>1076</v>
      </c>
      <c r="B29" s="324" t="s">
        <v>141</v>
      </c>
      <c r="C29" s="288" t="s">
        <v>175</v>
      </c>
      <c r="D29" s="289"/>
      <c r="E29" s="290" t="s">
        <v>176</v>
      </c>
      <c r="F29" s="296" t="s">
        <v>3</v>
      </c>
      <c r="G29" s="512">
        <v>2444</v>
      </c>
      <c r="H29" s="505"/>
      <c r="I29" s="326"/>
      <c r="N29" s="512"/>
    </row>
    <row r="30" spans="1:16" ht="12.75" customHeight="1">
      <c r="A30" s="400" t="s">
        <v>1076</v>
      </c>
      <c r="B30" s="324" t="s">
        <v>141</v>
      </c>
      <c r="C30" s="288" t="s">
        <v>177</v>
      </c>
      <c r="D30" s="300"/>
      <c r="E30" s="290" t="s">
        <v>178</v>
      </c>
      <c r="F30" s="296" t="s">
        <v>3</v>
      </c>
      <c r="G30" s="512">
        <v>341</v>
      </c>
      <c r="H30" s="505"/>
      <c r="I30" s="787"/>
      <c r="N30" s="512"/>
    </row>
    <row r="31" spans="1:16" ht="12.75" customHeight="1">
      <c r="A31" s="400" t="s">
        <v>1076</v>
      </c>
      <c r="B31" s="324" t="s">
        <v>141</v>
      </c>
      <c r="C31" s="288" t="s">
        <v>179</v>
      </c>
      <c r="D31" s="289"/>
      <c r="E31" s="290" t="s">
        <v>180</v>
      </c>
      <c r="F31" s="296" t="s">
        <v>3</v>
      </c>
      <c r="G31" s="512">
        <v>264</v>
      </c>
      <c r="H31" s="505"/>
      <c r="I31" s="787"/>
      <c r="N31" s="512"/>
    </row>
    <row r="32" spans="1:16" ht="12.75" customHeight="1">
      <c r="A32" s="400" t="s">
        <v>1076</v>
      </c>
      <c r="B32" s="324" t="s">
        <v>141</v>
      </c>
      <c r="C32" s="288" t="s">
        <v>181</v>
      </c>
      <c r="D32" s="289"/>
      <c r="E32" s="290" t="s">
        <v>182</v>
      </c>
      <c r="F32" s="296" t="s">
        <v>3</v>
      </c>
      <c r="G32" s="512">
        <v>2625</v>
      </c>
      <c r="H32" s="505"/>
      <c r="I32" s="787"/>
      <c r="N32" s="512"/>
    </row>
    <row r="33" spans="1:16" ht="12.75" customHeight="1">
      <c r="A33" s="400" t="s">
        <v>1076</v>
      </c>
      <c r="B33" s="324" t="s">
        <v>141</v>
      </c>
      <c r="C33" s="288" t="s">
        <v>183</v>
      </c>
      <c r="D33" s="289"/>
      <c r="E33" s="290" t="s">
        <v>184</v>
      </c>
      <c r="F33" s="296" t="s">
        <v>3</v>
      </c>
      <c r="G33" s="512">
        <v>15819</v>
      </c>
      <c r="H33" s="507"/>
      <c r="I33" s="326"/>
      <c r="N33" s="512"/>
    </row>
    <row r="34" spans="1:16" ht="12.75" customHeight="1">
      <c r="A34" s="400" t="s">
        <v>1076</v>
      </c>
      <c r="B34" s="847" t="s">
        <v>162</v>
      </c>
      <c r="C34" s="892" t="s">
        <v>185</v>
      </c>
      <c r="D34" s="893"/>
      <c r="E34" s="894" t="s">
        <v>186</v>
      </c>
      <c r="F34" s="895" t="s">
        <v>3</v>
      </c>
      <c r="G34" s="896">
        <v>0</v>
      </c>
      <c r="H34" s="897">
        <f>SUM(G28:G34)</f>
        <v>24125</v>
      </c>
      <c r="I34" s="898"/>
      <c r="J34" s="899"/>
      <c r="K34" s="899"/>
      <c r="L34" s="900"/>
      <c r="M34" s="899"/>
      <c r="N34" s="896"/>
      <c r="O34" s="298"/>
      <c r="P34" s="35" t="s">
        <v>1274</v>
      </c>
    </row>
    <row r="35" spans="1:16" ht="12.75" customHeight="1">
      <c r="A35" s="400"/>
      <c r="B35" s="324"/>
      <c r="C35" s="288"/>
      <c r="D35" s="289"/>
      <c r="E35" s="290"/>
      <c r="F35" s="296"/>
      <c r="G35" s="515"/>
      <c r="H35" s="507"/>
      <c r="I35" s="326"/>
      <c r="N35" s="511"/>
    </row>
    <row r="36" spans="1:16" ht="12.75" customHeight="1">
      <c r="A36" s="400" t="s">
        <v>1074</v>
      </c>
      <c r="B36" s="324" t="s">
        <v>141</v>
      </c>
      <c r="C36" s="288" t="s">
        <v>46</v>
      </c>
      <c r="D36" s="289"/>
      <c r="E36" s="290" t="s">
        <v>187</v>
      </c>
      <c r="F36" s="296" t="s">
        <v>3</v>
      </c>
      <c r="G36" s="512">
        <v>6181</v>
      </c>
      <c r="H36" s="507"/>
      <c r="I36" s="326"/>
      <c r="N36" s="512"/>
    </row>
    <row r="37" spans="1:16" ht="12.75" customHeight="1">
      <c r="A37" s="400" t="s">
        <v>1075</v>
      </c>
      <c r="B37" s="324" t="s">
        <v>162</v>
      </c>
      <c r="C37" s="288" t="s">
        <v>48</v>
      </c>
      <c r="D37" s="289"/>
      <c r="E37" s="290" t="s">
        <v>188</v>
      </c>
      <c r="F37" s="296" t="s">
        <v>3</v>
      </c>
      <c r="G37" s="511">
        <v>1136</v>
      </c>
      <c r="H37" s="505"/>
      <c r="I37" s="326"/>
      <c r="N37" s="511"/>
      <c r="O37" s="298"/>
    </row>
    <row r="38" spans="1:16" ht="12.75" customHeight="1">
      <c r="A38" s="400" t="s">
        <v>1075</v>
      </c>
      <c r="B38" s="847" t="s">
        <v>162</v>
      </c>
      <c r="C38" s="892" t="s">
        <v>50</v>
      </c>
      <c r="D38" s="893"/>
      <c r="E38" s="894" t="s">
        <v>1280</v>
      </c>
      <c r="F38" s="895" t="s">
        <v>3</v>
      </c>
      <c r="G38" s="896">
        <v>1282</v>
      </c>
      <c r="H38" s="897">
        <f>SUM(G36:G38)</f>
        <v>8599</v>
      </c>
      <c r="I38" s="898"/>
      <c r="J38" s="899"/>
      <c r="K38" s="899"/>
      <c r="L38" s="900"/>
      <c r="M38" s="899"/>
      <c r="N38" s="896"/>
      <c r="O38" s="298"/>
      <c r="P38" s="35" t="s">
        <v>1281</v>
      </c>
    </row>
    <row r="39" spans="1:16" ht="12.75" customHeight="1">
      <c r="A39" s="400"/>
      <c r="B39" s="324"/>
      <c r="C39" s="288"/>
      <c r="D39" s="289"/>
      <c r="E39" s="290"/>
      <c r="F39" s="296"/>
      <c r="G39" s="512"/>
      <c r="H39" s="505"/>
      <c r="I39" s="326"/>
    </row>
    <row r="40" spans="1:16" ht="12.75" customHeight="1">
      <c r="A40" s="400" t="s">
        <v>1075</v>
      </c>
      <c r="B40" s="324" t="s">
        <v>141</v>
      </c>
      <c r="C40" s="288" t="s">
        <v>4</v>
      </c>
      <c r="D40" s="289"/>
      <c r="E40" s="290" t="s">
        <v>189</v>
      </c>
      <c r="F40" s="296" t="s">
        <v>3</v>
      </c>
      <c r="G40" s="512">
        <v>805</v>
      </c>
      <c r="H40" s="505"/>
      <c r="I40" s="326"/>
      <c r="N40" s="512"/>
    </row>
    <row r="41" spans="1:16" ht="12.75" customHeight="1">
      <c r="A41" s="400" t="s">
        <v>1075</v>
      </c>
      <c r="B41" s="847" t="s">
        <v>141</v>
      </c>
      <c r="C41" s="892" t="s">
        <v>72</v>
      </c>
      <c r="D41" s="893"/>
      <c r="E41" s="894" t="s">
        <v>190</v>
      </c>
      <c r="F41" s="895" t="s">
        <v>3</v>
      </c>
      <c r="G41" s="896">
        <v>1224</v>
      </c>
      <c r="H41" s="897"/>
      <c r="I41" s="898"/>
      <c r="J41" s="899"/>
      <c r="K41" s="899"/>
      <c r="L41" s="900"/>
      <c r="M41" s="899"/>
      <c r="N41" s="896"/>
      <c r="O41" s="298"/>
      <c r="P41" s="35" t="s">
        <v>1327</v>
      </c>
    </row>
    <row r="42" spans="1:16" ht="12.75" customHeight="1">
      <c r="A42" s="400" t="s">
        <v>1075</v>
      </c>
      <c r="B42" s="847" t="s">
        <v>162</v>
      </c>
      <c r="C42" s="892" t="s">
        <v>258</v>
      </c>
      <c r="D42" s="893"/>
      <c r="E42" s="894" t="s">
        <v>735</v>
      </c>
      <c r="F42" s="895" t="s">
        <v>3</v>
      </c>
      <c r="G42" s="896">
        <v>792</v>
      </c>
      <c r="H42" s="897">
        <f>SUM(G40:G42)</f>
        <v>2821</v>
      </c>
      <c r="I42" s="898"/>
      <c r="J42" s="899"/>
      <c r="K42" s="899"/>
      <c r="L42" s="900"/>
      <c r="M42" s="899"/>
      <c r="N42" s="896"/>
      <c r="O42" s="298"/>
      <c r="P42" s="35" t="s">
        <v>1281</v>
      </c>
    </row>
    <row r="43" spans="1:16" ht="12.75" customHeight="1">
      <c r="A43" s="400"/>
      <c r="B43" s="324"/>
      <c r="C43" s="288"/>
      <c r="D43" s="289"/>
      <c r="E43" s="290"/>
      <c r="F43" s="296"/>
      <c r="G43" s="515"/>
      <c r="H43" s="505"/>
      <c r="I43" s="326"/>
    </row>
    <row r="44" spans="1:16" ht="12.75" customHeight="1">
      <c r="A44" s="400" t="s">
        <v>1076</v>
      </c>
      <c r="B44" s="324" t="s">
        <v>141</v>
      </c>
      <c r="C44" s="288" t="s">
        <v>21</v>
      </c>
      <c r="D44" s="289"/>
      <c r="E44" s="297" t="s">
        <v>191</v>
      </c>
      <c r="F44" s="299" t="s">
        <v>3</v>
      </c>
      <c r="G44" s="511">
        <v>984</v>
      </c>
      <c r="H44" s="298">
        <f>SUM(G44)</f>
        <v>984</v>
      </c>
      <c r="I44" s="326"/>
      <c r="N44" s="511"/>
      <c r="O44" s="298"/>
    </row>
    <row r="45" spans="1:16" ht="12.75" customHeight="1">
      <c r="A45" s="400"/>
      <c r="B45" s="324"/>
      <c r="C45" s="288"/>
      <c r="D45" s="289"/>
      <c r="E45" s="290"/>
      <c r="F45" s="296"/>
      <c r="G45" s="512"/>
      <c r="H45" s="505"/>
      <c r="I45" s="326"/>
    </row>
    <row r="46" spans="1:16" ht="12.75" customHeight="1">
      <c r="A46" s="400" t="s">
        <v>1076</v>
      </c>
      <c r="B46" s="324" t="s">
        <v>141</v>
      </c>
      <c r="C46" s="288" t="s">
        <v>6</v>
      </c>
      <c r="D46" s="289"/>
      <c r="E46" s="290" t="s">
        <v>192</v>
      </c>
      <c r="F46" s="296" t="s">
        <v>3</v>
      </c>
      <c r="G46" s="512">
        <v>854</v>
      </c>
      <c r="H46" s="505"/>
      <c r="I46" s="326"/>
      <c r="N46" s="512"/>
    </row>
    <row r="47" spans="1:16" ht="12.75" customHeight="1">
      <c r="A47" s="400" t="s">
        <v>1076</v>
      </c>
      <c r="B47" s="324" t="s">
        <v>141</v>
      </c>
      <c r="C47" s="292" t="s">
        <v>9</v>
      </c>
      <c r="D47" s="289"/>
      <c r="E47" s="294" t="s">
        <v>193</v>
      </c>
      <c r="F47" s="296" t="s">
        <v>3</v>
      </c>
      <c r="G47" s="512">
        <v>1635</v>
      </c>
      <c r="H47" s="505"/>
      <c r="I47" s="326"/>
      <c r="N47" s="512"/>
    </row>
    <row r="48" spans="1:16" ht="12.75" customHeight="1">
      <c r="A48" s="400" t="s">
        <v>1076</v>
      </c>
      <c r="B48" s="324" t="s">
        <v>141</v>
      </c>
      <c r="C48" s="288" t="s">
        <v>10</v>
      </c>
      <c r="D48" s="289"/>
      <c r="E48" s="290" t="s">
        <v>194</v>
      </c>
      <c r="F48" s="296" t="s">
        <v>3</v>
      </c>
      <c r="G48" s="512">
        <v>889</v>
      </c>
      <c r="H48" s="507"/>
      <c r="I48" s="326"/>
      <c r="N48" s="512"/>
    </row>
    <row r="49" spans="1:16" ht="12.75" customHeight="1">
      <c r="A49" s="400" t="s">
        <v>1076</v>
      </c>
      <c r="B49" s="324" t="s">
        <v>141</v>
      </c>
      <c r="C49" s="288" t="s">
        <v>86</v>
      </c>
      <c r="D49" s="289"/>
      <c r="E49" s="297" t="s">
        <v>195</v>
      </c>
      <c r="F49" s="299" t="s">
        <v>3</v>
      </c>
      <c r="G49" s="511">
        <v>1871</v>
      </c>
      <c r="H49" s="298">
        <f>SUM(G46:G49)</f>
        <v>5249</v>
      </c>
      <c r="I49" s="787"/>
      <c r="N49" s="511"/>
      <c r="O49" s="298"/>
    </row>
    <row r="50" spans="1:16" ht="12.75" customHeight="1">
      <c r="A50" s="400"/>
      <c r="B50" s="325"/>
      <c r="C50" s="301"/>
      <c r="D50" s="302"/>
      <c r="E50" s="303"/>
      <c r="F50" s="520"/>
      <c r="G50" s="516"/>
      <c r="H50" s="508"/>
      <c r="I50" s="326"/>
    </row>
    <row r="51" spans="1:16" ht="12.75" customHeight="1">
      <c r="A51" s="400" t="s">
        <v>1079</v>
      </c>
      <c r="B51" s="324" t="s">
        <v>196</v>
      </c>
      <c r="C51" s="292" t="s">
        <v>24</v>
      </c>
      <c r="D51" s="289"/>
      <c r="E51" s="290" t="s">
        <v>197</v>
      </c>
      <c r="F51" s="296" t="s">
        <v>3</v>
      </c>
      <c r="G51" s="512">
        <v>2114</v>
      </c>
      <c r="H51" s="505"/>
      <c r="I51" s="326"/>
      <c r="N51" s="512"/>
    </row>
    <row r="52" spans="1:16" ht="12.75" customHeight="1">
      <c r="A52" s="400" t="s">
        <v>1079</v>
      </c>
      <c r="B52" s="324" t="s">
        <v>196</v>
      </c>
      <c r="C52" s="288" t="s">
        <v>90</v>
      </c>
      <c r="D52" s="293"/>
      <c r="E52" s="294" t="s">
        <v>198</v>
      </c>
      <c r="F52" s="296" t="s">
        <v>3</v>
      </c>
      <c r="G52" s="512">
        <v>2402</v>
      </c>
      <c r="H52" s="505"/>
      <c r="I52" s="787"/>
      <c r="N52" s="512"/>
    </row>
    <row r="53" spans="1:16" ht="12.75" customHeight="1">
      <c r="A53" s="400" t="s">
        <v>1079</v>
      </c>
      <c r="B53" s="324" t="s">
        <v>141</v>
      </c>
      <c r="C53" s="288" t="s">
        <v>92</v>
      </c>
      <c r="D53" s="293"/>
      <c r="E53" s="294" t="s">
        <v>199</v>
      </c>
      <c r="F53" s="296" t="s">
        <v>3</v>
      </c>
      <c r="G53" s="512">
        <v>1362</v>
      </c>
      <c r="H53" s="505"/>
      <c r="I53" s="326"/>
      <c r="N53" s="512"/>
    </row>
    <row r="54" spans="1:16" ht="12.75" customHeight="1">
      <c r="A54" s="400" t="s">
        <v>1079</v>
      </c>
      <c r="B54" s="324" t="s">
        <v>141</v>
      </c>
      <c r="C54" s="288" t="s">
        <v>94</v>
      </c>
      <c r="D54" s="289"/>
      <c r="E54" s="290" t="s">
        <v>200</v>
      </c>
      <c r="F54" s="296" t="s">
        <v>3</v>
      </c>
      <c r="G54" s="512">
        <v>853</v>
      </c>
      <c r="H54" s="505"/>
      <c r="I54" s="326"/>
      <c r="N54" s="512"/>
    </row>
    <row r="55" spans="1:16" ht="12.75" customHeight="1">
      <c r="A55" s="400" t="s">
        <v>1079</v>
      </c>
      <c r="B55" s="324" t="s">
        <v>141</v>
      </c>
      <c r="C55" s="288" t="s">
        <v>96</v>
      </c>
      <c r="D55" s="289"/>
      <c r="E55" s="290" t="s">
        <v>201</v>
      </c>
      <c r="F55" s="296" t="s">
        <v>3</v>
      </c>
      <c r="G55" s="512">
        <v>1507</v>
      </c>
      <c r="H55" s="505"/>
      <c r="I55" s="326"/>
      <c r="N55" s="512"/>
    </row>
    <row r="56" spans="1:16" ht="12.75" customHeight="1">
      <c r="A56" s="400" t="s">
        <v>1079</v>
      </c>
      <c r="B56" s="324" t="s">
        <v>141</v>
      </c>
      <c r="C56" s="288" t="s">
        <v>98</v>
      </c>
      <c r="D56" s="289"/>
      <c r="E56" s="290" t="s">
        <v>202</v>
      </c>
      <c r="F56" s="296" t="s">
        <v>3</v>
      </c>
      <c r="G56" s="512">
        <v>842</v>
      </c>
      <c r="H56" s="505"/>
      <c r="I56" s="787"/>
      <c r="N56" s="512"/>
    </row>
    <row r="57" spans="1:16" ht="12.75" customHeight="1">
      <c r="A57" s="400" t="s">
        <v>1079</v>
      </c>
      <c r="B57" s="847" t="s">
        <v>141</v>
      </c>
      <c r="C57" s="892" t="s">
        <v>100</v>
      </c>
      <c r="D57" s="893"/>
      <c r="E57" s="988" t="s">
        <v>203</v>
      </c>
      <c r="F57" s="989" t="s">
        <v>3</v>
      </c>
      <c r="G57" s="990">
        <v>0</v>
      </c>
      <c r="H57" s="991"/>
      <c r="I57" s="898"/>
      <c r="J57" s="899"/>
      <c r="K57" s="899"/>
      <c r="L57" s="900"/>
      <c r="M57" s="899"/>
      <c r="N57" s="990"/>
      <c r="P57" s="35" t="s">
        <v>1274</v>
      </c>
    </row>
    <row r="58" spans="1:16" ht="12.75" customHeight="1">
      <c r="A58" s="400" t="s">
        <v>1079</v>
      </c>
      <c r="B58" s="847" t="s">
        <v>141</v>
      </c>
      <c r="C58" s="892" t="s">
        <v>102</v>
      </c>
      <c r="D58" s="893"/>
      <c r="E58" s="988" t="s">
        <v>107</v>
      </c>
      <c r="F58" s="989" t="s">
        <v>3</v>
      </c>
      <c r="G58" s="990">
        <v>0</v>
      </c>
      <c r="H58" s="991"/>
      <c r="I58" s="970"/>
      <c r="J58" s="899"/>
      <c r="K58" s="899"/>
      <c r="L58" s="900"/>
      <c r="M58" s="899"/>
      <c r="N58" s="990"/>
      <c r="P58" s="35" t="s">
        <v>1274</v>
      </c>
    </row>
    <row r="59" spans="1:16" ht="12.75" customHeight="1">
      <c r="A59" s="400" t="s">
        <v>1079</v>
      </c>
      <c r="B59" s="324" t="s">
        <v>196</v>
      </c>
      <c r="C59" s="288" t="s">
        <v>204</v>
      </c>
      <c r="D59" s="289"/>
      <c r="E59" s="290" t="s">
        <v>1212</v>
      </c>
      <c r="F59" s="296" t="s">
        <v>3</v>
      </c>
      <c r="G59" s="512">
        <v>5727</v>
      </c>
      <c r="H59" s="505"/>
      <c r="I59" s="326"/>
      <c r="N59" s="512"/>
    </row>
    <row r="60" spans="1:16" ht="12.75" customHeight="1">
      <c r="A60" s="400" t="s">
        <v>1079</v>
      </c>
      <c r="B60" s="324" t="s">
        <v>141</v>
      </c>
      <c r="C60" s="292" t="s">
        <v>205</v>
      </c>
      <c r="D60" s="289"/>
      <c r="E60" s="290" t="s">
        <v>206</v>
      </c>
      <c r="F60" s="296" t="s">
        <v>3</v>
      </c>
      <c r="G60" s="512">
        <v>2347</v>
      </c>
      <c r="H60" s="507"/>
      <c r="I60" s="326"/>
      <c r="N60" s="512"/>
    </row>
    <row r="61" spans="1:16" ht="12.75" customHeight="1">
      <c r="A61" s="400" t="s">
        <v>1079</v>
      </c>
      <c r="B61" s="324" t="s">
        <v>141</v>
      </c>
      <c r="C61" s="292" t="s">
        <v>207</v>
      </c>
      <c r="D61" s="289"/>
      <c r="E61" s="290" t="s">
        <v>208</v>
      </c>
      <c r="F61" s="296" t="s">
        <v>3</v>
      </c>
      <c r="G61" s="512">
        <v>2191</v>
      </c>
      <c r="H61" s="507"/>
      <c r="I61" s="326"/>
      <c r="N61" s="512"/>
    </row>
    <row r="62" spans="1:16" ht="12.75" customHeight="1">
      <c r="A62" s="400" t="s">
        <v>1079</v>
      </c>
      <c r="B62" s="847" t="s">
        <v>1108</v>
      </c>
      <c r="C62" s="966" t="s">
        <v>209</v>
      </c>
      <c r="D62" s="893"/>
      <c r="E62" s="988" t="s">
        <v>210</v>
      </c>
      <c r="F62" s="989" t="s">
        <v>3</v>
      </c>
      <c r="G62" s="990">
        <v>0</v>
      </c>
      <c r="H62" s="993"/>
      <c r="I62" s="898"/>
      <c r="J62" s="899"/>
      <c r="K62" s="899"/>
      <c r="L62" s="900"/>
      <c r="M62" s="899"/>
      <c r="N62" s="990"/>
      <c r="P62" s="35" t="s">
        <v>1274</v>
      </c>
    </row>
    <row r="63" spans="1:16" ht="12.75" customHeight="1">
      <c r="A63" s="400" t="s">
        <v>1079</v>
      </c>
      <c r="B63" s="847" t="s">
        <v>162</v>
      </c>
      <c r="C63" s="966" t="s">
        <v>211</v>
      </c>
      <c r="D63" s="893"/>
      <c r="E63" s="988" t="s">
        <v>212</v>
      </c>
      <c r="F63" s="989" t="s">
        <v>3</v>
      </c>
      <c r="G63" s="896">
        <v>5696</v>
      </c>
      <c r="H63" s="991"/>
      <c r="I63" s="898"/>
      <c r="J63" s="899"/>
      <c r="K63" s="899"/>
      <c r="L63" s="900"/>
      <c r="M63" s="899"/>
      <c r="N63" s="896"/>
      <c r="O63" s="298"/>
      <c r="P63" s="35" t="s">
        <v>1218</v>
      </c>
    </row>
    <row r="64" spans="1:16" ht="12.75" customHeight="1">
      <c r="A64" s="400" t="s">
        <v>1079</v>
      </c>
      <c r="B64" s="847" t="s">
        <v>162</v>
      </c>
      <c r="C64" s="966" t="s">
        <v>313</v>
      </c>
      <c r="D64" s="893"/>
      <c r="E64" s="988" t="s">
        <v>101</v>
      </c>
      <c r="F64" s="989" t="s">
        <v>3</v>
      </c>
      <c r="G64" s="896">
        <v>691</v>
      </c>
      <c r="H64" s="991"/>
      <c r="I64" s="898"/>
      <c r="J64" s="899"/>
      <c r="K64" s="899"/>
      <c r="L64" s="900"/>
      <c r="M64" s="899"/>
      <c r="N64" s="896"/>
      <c r="O64" s="298"/>
      <c r="P64" s="35" t="s">
        <v>1281</v>
      </c>
    </row>
    <row r="65" spans="1:16" ht="12.75" customHeight="1">
      <c r="A65" s="400" t="s">
        <v>1079</v>
      </c>
      <c r="B65" s="847" t="s">
        <v>162</v>
      </c>
      <c r="C65" s="966" t="s">
        <v>315</v>
      </c>
      <c r="D65" s="893"/>
      <c r="E65" s="988" t="s">
        <v>203</v>
      </c>
      <c r="F65" s="989" t="s">
        <v>3</v>
      </c>
      <c r="G65" s="896">
        <v>176</v>
      </c>
      <c r="H65" s="991"/>
      <c r="I65" s="898"/>
      <c r="J65" s="899"/>
      <c r="K65" s="899"/>
      <c r="L65" s="900"/>
      <c r="M65" s="899"/>
      <c r="N65" s="896"/>
      <c r="O65" s="298"/>
      <c r="P65" s="35" t="s">
        <v>1281</v>
      </c>
    </row>
    <row r="66" spans="1:16" ht="12.75" customHeight="1">
      <c r="A66" s="400" t="s">
        <v>1079</v>
      </c>
      <c r="B66" s="847" t="s">
        <v>162</v>
      </c>
      <c r="C66" s="966" t="s">
        <v>607</v>
      </c>
      <c r="D66" s="893"/>
      <c r="E66" s="894" t="s">
        <v>963</v>
      </c>
      <c r="F66" s="895" t="s">
        <v>3</v>
      </c>
      <c r="G66" s="896">
        <v>543</v>
      </c>
      <c r="H66" s="897">
        <f>SUM(G51:G66)</f>
        <v>26451</v>
      </c>
      <c r="I66" s="898"/>
      <c r="J66" s="899"/>
      <c r="K66" s="899"/>
      <c r="L66" s="900"/>
      <c r="M66" s="899"/>
      <c r="N66" s="896"/>
      <c r="O66" s="298"/>
      <c r="P66" s="35" t="s">
        <v>1281</v>
      </c>
    </row>
    <row r="67" spans="1:16" ht="12.75" customHeight="1">
      <c r="A67" s="400"/>
      <c r="B67" s="324"/>
      <c r="C67" s="292"/>
      <c r="D67" s="289"/>
      <c r="E67" s="290"/>
      <c r="F67" s="296"/>
      <c r="G67" s="515"/>
      <c r="H67" s="505"/>
      <c r="I67" s="326"/>
    </row>
    <row r="68" spans="1:16" ht="12.75" customHeight="1">
      <c r="A68" s="400" t="s">
        <v>1073</v>
      </c>
      <c r="B68" s="324" t="s">
        <v>141</v>
      </c>
      <c r="C68" s="292" t="s">
        <v>26</v>
      </c>
      <c r="D68" s="289"/>
      <c r="E68" s="290" t="s">
        <v>213</v>
      </c>
      <c r="F68" s="296" t="s">
        <v>3</v>
      </c>
      <c r="G68" s="512">
        <v>3137</v>
      </c>
      <c r="H68" s="505"/>
      <c r="I68" s="787"/>
      <c r="N68" s="512"/>
    </row>
    <row r="69" spans="1:16" ht="12.75" customHeight="1">
      <c r="A69" s="400" t="s">
        <v>1073</v>
      </c>
      <c r="B69" s="324" t="s">
        <v>141</v>
      </c>
      <c r="C69" s="292" t="s">
        <v>28</v>
      </c>
      <c r="D69" s="293"/>
      <c r="E69" s="294" t="s">
        <v>214</v>
      </c>
      <c r="F69" s="296" t="s">
        <v>3</v>
      </c>
      <c r="G69" s="512">
        <v>1630</v>
      </c>
      <c r="H69" s="505"/>
      <c r="I69" s="326"/>
      <c r="N69" s="512"/>
    </row>
    <row r="70" spans="1:16" ht="12.75" customHeight="1">
      <c r="A70" s="400" t="s">
        <v>1073</v>
      </c>
      <c r="B70" s="324" t="s">
        <v>141</v>
      </c>
      <c r="C70" s="288" t="s">
        <v>30</v>
      </c>
      <c r="D70" s="289"/>
      <c r="E70" s="290" t="s">
        <v>215</v>
      </c>
      <c r="F70" s="296" t="s">
        <v>3</v>
      </c>
      <c r="G70" s="512">
        <v>1011</v>
      </c>
      <c r="H70" s="505"/>
      <c r="I70" s="326"/>
      <c r="N70" s="512"/>
    </row>
    <row r="71" spans="1:16" ht="12.75" customHeight="1">
      <c r="A71" s="400" t="s">
        <v>1076</v>
      </c>
      <c r="B71" s="324" t="s">
        <v>141</v>
      </c>
      <c r="C71" s="288" t="s">
        <v>113</v>
      </c>
      <c r="D71" s="289"/>
      <c r="E71" s="290" t="s">
        <v>216</v>
      </c>
      <c r="F71" s="296" t="s">
        <v>3</v>
      </c>
      <c r="G71" s="512">
        <v>232</v>
      </c>
      <c r="H71" s="505"/>
      <c r="I71" s="787"/>
      <c r="N71" s="512"/>
    </row>
    <row r="72" spans="1:16" ht="12.75" customHeight="1">
      <c r="A72" s="400" t="s">
        <v>1073</v>
      </c>
      <c r="B72" s="324" t="s">
        <v>141</v>
      </c>
      <c r="C72" s="288" t="s">
        <v>115</v>
      </c>
      <c r="D72" s="289"/>
      <c r="E72" s="290" t="s">
        <v>217</v>
      </c>
      <c r="F72" s="296" t="s">
        <v>3</v>
      </c>
      <c r="G72" s="512">
        <v>271</v>
      </c>
      <c r="H72" s="505"/>
      <c r="I72" s="787"/>
      <c r="N72" s="512"/>
    </row>
    <row r="73" spans="1:16" ht="12.75" customHeight="1">
      <c r="A73" s="400" t="s">
        <v>1073</v>
      </c>
      <c r="B73" s="324" t="s">
        <v>196</v>
      </c>
      <c r="C73" s="288" t="s">
        <v>116</v>
      </c>
      <c r="D73" s="289"/>
      <c r="E73" s="290" t="s">
        <v>218</v>
      </c>
      <c r="F73" s="296" t="s">
        <v>3</v>
      </c>
      <c r="G73" s="512">
        <v>1727</v>
      </c>
      <c r="H73" s="505"/>
      <c r="I73" s="326"/>
      <c r="N73" s="512"/>
    </row>
    <row r="74" spans="1:16" ht="12.75" customHeight="1">
      <c r="A74" s="400" t="s">
        <v>1079</v>
      </c>
      <c r="B74" s="324" t="s">
        <v>141</v>
      </c>
      <c r="C74" s="288" t="s">
        <v>118</v>
      </c>
      <c r="D74" s="293"/>
      <c r="E74" s="294" t="s">
        <v>219</v>
      </c>
      <c r="F74" s="296" t="s">
        <v>3</v>
      </c>
      <c r="G74" s="512">
        <v>624</v>
      </c>
      <c r="H74" s="505"/>
      <c r="I74" s="326"/>
      <c r="N74" s="512"/>
    </row>
    <row r="75" spans="1:16" ht="12.75" customHeight="1">
      <c r="A75" s="400" t="s">
        <v>1079</v>
      </c>
      <c r="B75" s="324" t="s">
        <v>141</v>
      </c>
      <c r="C75" s="288" t="s">
        <v>120</v>
      </c>
      <c r="D75" s="289"/>
      <c r="E75" s="304" t="s">
        <v>220</v>
      </c>
      <c r="F75" s="296" t="s">
        <v>3</v>
      </c>
      <c r="G75" s="512">
        <v>1058</v>
      </c>
      <c r="H75" s="507"/>
      <c r="I75" s="326"/>
      <c r="N75" s="512"/>
    </row>
    <row r="76" spans="1:16" ht="12.75" customHeight="1">
      <c r="A76" s="400" t="s">
        <v>1073</v>
      </c>
      <c r="B76" s="324" t="s">
        <v>141</v>
      </c>
      <c r="C76" s="288" t="s">
        <v>221</v>
      </c>
      <c r="D76" s="289"/>
      <c r="E76" s="304" t="s">
        <v>222</v>
      </c>
      <c r="F76" s="296" t="s">
        <v>3</v>
      </c>
      <c r="G76" s="511">
        <v>4311</v>
      </c>
      <c r="H76" s="505"/>
      <c r="I76" s="326"/>
      <c r="N76" s="511"/>
      <c r="O76" s="298"/>
    </row>
    <row r="77" spans="1:16" ht="12.75" customHeight="1">
      <c r="A77" s="400" t="s">
        <v>1076</v>
      </c>
      <c r="B77" s="879" t="s">
        <v>162</v>
      </c>
      <c r="C77" s="880" t="s">
        <v>325</v>
      </c>
      <c r="D77" s="879"/>
      <c r="E77" s="901" t="s">
        <v>425</v>
      </c>
      <c r="F77" s="902" t="s">
        <v>3</v>
      </c>
      <c r="G77" s="903">
        <v>4792</v>
      </c>
      <c r="H77" s="991"/>
      <c r="I77" s="885"/>
      <c r="J77" s="885"/>
      <c r="K77" s="885"/>
      <c r="L77" s="885"/>
      <c r="M77" s="1056"/>
      <c r="N77" s="903"/>
      <c r="O77" s="298"/>
      <c r="P77" s="35" t="s">
        <v>1281</v>
      </c>
    </row>
    <row r="78" spans="1:16" ht="12.75" customHeight="1">
      <c r="A78" s="394" t="s">
        <v>1073</v>
      </c>
      <c r="B78" s="879" t="s">
        <v>162</v>
      </c>
      <c r="C78" s="880" t="s">
        <v>327</v>
      </c>
      <c r="D78" s="879"/>
      <c r="E78" s="881" t="s">
        <v>419</v>
      </c>
      <c r="F78" s="882" t="s">
        <v>3</v>
      </c>
      <c r="G78" s="903">
        <v>5182</v>
      </c>
      <c r="H78" s="897">
        <f>SUM(G68:G78)</f>
        <v>23975</v>
      </c>
      <c r="I78" s="885"/>
      <c r="J78" s="885"/>
      <c r="K78" s="885"/>
      <c r="L78" s="885"/>
      <c r="M78" s="1057"/>
      <c r="N78" s="903"/>
      <c r="O78" s="298"/>
      <c r="P78" s="35" t="s">
        <v>1281</v>
      </c>
    </row>
    <row r="79" spans="1:16" ht="12.75" customHeight="1">
      <c r="A79" s="400"/>
      <c r="B79" s="324"/>
      <c r="C79" s="288"/>
      <c r="D79" s="289"/>
      <c r="E79" s="304"/>
      <c r="F79" s="296"/>
      <c r="G79" s="35"/>
      <c r="H79" s="505"/>
      <c r="I79" s="326"/>
    </row>
    <row r="80" spans="1:16" ht="12.75" customHeight="1">
      <c r="A80" s="400" t="s">
        <v>1080</v>
      </c>
      <c r="B80" s="847" t="s">
        <v>141</v>
      </c>
      <c r="C80" s="892" t="s">
        <v>32</v>
      </c>
      <c r="D80" s="893"/>
      <c r="E80" s="988" t="s">
        <v>223</v>
      </c>
      <c r="F80" s="989" t="s">
        <v>3</v>
      </c>
      <c r="G80" s="990">
        <v>941</v>
      </c>
      <c r="H80" s="991"/>
      <c r="I80" s="898"/>
      <c r="J80" s="899"/>
      <c r="K80" s="899"/>
      <c r="L80" s="900"/>
      <c r="M80" s="899"/>
      <c r="N80" s="990"/>
      <c r="P80" s="35" t="s">
        <v>1218</v>
      </c>
    </row>
    <row r="81" spans="1:16" ht="12.75" customHeight="1">
      <c r="A81" s="400" t="s">
        <v>1080</v>
      </c>
      <c r="B81" s="324" t="s">
        <v>141</v>
      </c>
      <c r="C81" s="288" t="s">
        <v>133</v>
      </c>
      <c r="D81" s="289"/>
      <c r="E81" s="290" t="s">
        <v>224</v>
      </c>
      <c r="F81" s="296" t="s">
        <v>3</v>
      </c>
      <c r="G81" s="512">
        <v>245</v>
      </c>
      <c r="H81" s="505"/>
      <c r="I81" s="787"/>
      <c r="N81" s="512"/>
    </row>
    <row r="82" spans="1:16" ht="12.75" customHeight="1">
      <c r="A82" s="400" t="s">
        <v>1080</v>
      </c>
      <c r="B82" s="324" t="s">
        <v>141</v>
      </c>
      <c r="C82" s="288" t="s">
        <v>135</v>
      </c>
      <c r="D82" s="289"/>
      <c r="E82" s="290" t="s">
        <v>225</v>
      </c>
      <c r="F82" s="296" t="s">
        <v>3</v>
      </c>
      <c r="G82" s="511">
        <v>326</v>
      </c>
      <c r="H82" s="507"/>
      <c r="I82" s="787"/>
      <c r="N82" s="511"/>
      <c r="O82" s="509"/>
    </row>
    <row r="83" spans="1:16" ht="12.75" customHeight="1">
      <c r="A83" s="400" t="s">
        <v>1080</v>
      </c>
      <c r="B83" s="847" t="s">
        <v>162</v>
      </c>
      <c r="C83" s="892" t="s">
        <v>137</v>
      </c>
      <c r="D83" s="893"/>
      <c r="E83" s="988" t="s">
        <v>1003</v>
      </c>
      <c r="F83" s="989" t="s">
        <v>3</v>
      </c>
      <c r="G83" s="896">
        <v>434</v>
      </c>
      <c r="H83" s="993"/>
      <c r="I83" s="970"/>
      <c r="J83" s="899"/>
      <c r="K83" s="899"/>
      <c r="L83" s="900"/>
      <c r="M83" s="899"/>
      <c r="N83" s="896"/>
      <c r="O83" s="509"/>
      <c r="P83" s="35" t="s">
        <v>1281</v>
      </c>
    </row>
    <row r="84" spans="1:16" ht="12.75" customHeight="1">
      <c r="A84" s="400" t="s">
        <v>1080</v>
      </c>
      <c r="B84" s="847" t="s">
        <v>162</v>
      </c>
      <c r="C84" s="892" t="s">
        <v>333</v>
      </c>
      <c r="D84" s="893"/>
      <c r="E84" s="988" t="s">
        <v>223</v>
      </c>
      <c r="F84" s="989" t="s">
        <v>3</v>
      </c>
      <c r="G84" s="896">
        <v>1236</v>
      </c>
      <c r="H84" s="993"/>
      <c r="I84" s="970"/>
      <c r="J84" s="899"/>
      <c r="K84" s="899"/>
      <c r="L84" s="900"/>
      <c r="M84" s="899"/>
      <c r="N84" s="896"/>
      <c r="O84" s="509"/>
      <c r="P84" s="35" t="s">
        <v>1281</v>
      </c>
    </row>
    <row r="85" spans="1:16" ht="12.75" customHeight="1">
      <c r="A85" s="400" t="s">
        <v>1080</v>
      </c>
      <c r="B85" s="847" t="s">
        <v>162</v>
      </c>
      <c r="C85" s="892" t="s">
        <v>335</v>
      </c>
      <c r="D85" s="893"/>
      <c r="E85" s="894" t="s">
        <v>367</v>
      </c>
      <c r="F85" s="895" t="s">
        <v>3</v>
      </c>
      <c r="G85" s="896">
        <v>1690</v>
      </c>
      <c r="H85" s="1008">
        <f>SUM(G80:G85)</f>
        <v>4872</v>
      </c>
      <c r="I85" s="970"/>
      <c r="J85" s="899"/>
      <c r="K85" s="899"/>
      <c r="L85" s="900"/>
      <c r="M85" s="899"/>
      <c r="N85" s="896"/>
      <c r="O85" s="509"/>
      <c r="P85" s="35" t="s">
        <v>1281</v>
      </c>
    </row>
    <row r="86" spans="1:16" ht="12.75" customHeight="1">
      <c r="A86" s="400"/>
      <c r="B86" s="289"/>
      <c r="C86" s="289"/>
      <c r="D86" s="289"/>
      <c r="E86" s="290"/>
      <c r="F86" s="296"/>
      <c r="G86" s="512"/>
      <c r="H86" s="505"/>
      <c r="I86" s="326"/>
    </row>
    <row r="87" spans="1:16" ht="12.75" customHeight="1">
      <c r="A87" s="1150" t="s">
        <v>226</v>
      </c>
      <c r="B87" s="1151"/>
      <c r="C87" s="1151"/>
      <c r="D87" s="1151"/>
      <c r="E87" s="1151"/>
      <c r="F87" s="305" t="s">
        <v>3</v>
      </c>
      <c r="G87" s="517"/>
      <c r="H87" s="298">
        <f>SUM(H13:H85)</f>
        <v>148359</v>
      </c>
      <c r="I87" s="326"/>
      <c r="O87" s="298"/>
    </row>
    <row r="88" spans="1:16">
      <c r="A88" s="651"/>
      <c r="B88" s="18"/>
      <c r="C88" s="18"/>
      <c r="D88" s="18"/>
      <c r="E88" s="652"/>
      <c r="F88" s="662"/>
      <c r="G88" s="663"/>
      <c r="H88" s="655"/>
      <c r="I88" s="326"/>
    </row>
    <row r="89" spans="1:16">
      <c r="A89" s="397"/>
      <c r="B89" s="19"/>
      <c r="C89" s="19"/>
      <c r="D89" s="19"/>
      <c r="E89" s="489" t="s">
        <v>1095</v>
      </c>
      <c r="F89" s="21"/>
      <c r="G89" s="502"/>
      <c r="H89" s="23"/>
      <c r="I89" s="326"/>
    </row>
    <row r="90" spans="1:16">
      <c r="A90" s="593"/>
      <c r="B90" s="594"/>
      <c r="C90" s="594"/>
      <c r="D90" s="594"/>
      <c r="E90" s="28"/>
      <c r="F90" s="29"/>
      <c r="G90" s="612"/>
      <c r="H90" s="31"/>
      <c r="I90" s="326"/>
    </row>
    <row r="91" spans="1:16">
      <c r="B91" s="656"/>
      <c r="C91" s="657"/>
      <c r="D91" s="657"/>
      <c r="E91" s="658"/>
      <c r="F91" s="659"/>
      <c r="G91" s="660"/>
      <c r="H91" s="661"/>
    </row>
    <row r="271" spans="5:5">
      <c r="E271" s="306" t="s">
        <v>1094</v>
      </c>
    </row>
  </sheetData>
  <mergeCells count="2">
    <mergeCell ref="A87:E87"/>
    <mergeCell ref="K1:L1"/>
  </mergeCells>
  <phoneticPr fontId="0" type="noConversion"/>
  <printOptions horizontalCentered="1" verticalCentered="1"/>
  <pageMargins left="0.78740157480314965" right="0.78740157480314965" top="0.78740157480314965" bottom="0.78740157480314965" header="0.39370078740157483" footer="0.39370078740157483"/>
  <pageSetup paperSize="9" scale="75" orientation="portrait" horizontalDpi="300" verticalDpi="300" r:id="rId1"/>
  <headerFooter alignWithMargins="0">
    <oddHeader xml:space="preserve">&amp;C
</oddHeader>
    <oddFooter xml:space="preserve">&amp;L
&amp;C&amp;"Arial,Grassetto"IL VERDE URBANO
&amp;"Arial,Normale"Dati - 12 novembre 2010&amp;"Arial,Grassetto"
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CP630"/>
  <sheetViews>
    <sheetView showGridLines="0" defaultGridColor="0" topLeftCell="A102" colorId="8" zoomScaleNormal="70" workbookViewId="0">
      <selection activeCell="E136" sqref="E136"/>
    </sheetView>
  </sheetViews>
  <sheetFormatPr defaultRowHeight="12.75"/>
  <cols>
    <col min="1" max="1" width="4.85546875" style="402" customWidth="1"/>
    <col min="2" max="2" width="7.85546875" style="196" customWidth="1"/>
    <col min="3" max="3" width="6.140625" style="46" customWidth="1"/>
    <col min="4" max="4" width="2.7109375" style="39" customWidth="1"/>
    <col min="5" max="5" width="59.7109375" style="40" customWidth="1"/>
    <col min="6" max="6" width="7" style="42" customWidth="1"/>
    <col min="7" max="7" width="10.7109375" style="213" customWidth="1"/>
    <col min="8" max="8" width="10.7109375" style="526" customWidth="1"/>
    <col min="9" max="10" width="4.85546875" style="205" customWidth="1"/>
    <col min="11" max="11" width="6.85546875" style="206" customWidth="1"/>
    <col min="12" max="12" width="22.7109375" style="207" customWidth="1"/>
    <col min="13" max="13" width="9.140625" style="206"/>
    <col min="14" max="14" width="9.140625" style="205"/>
    <col min="15" max="15" width="9.140625" style="206"/>
    <col min="16" max="94" width="9.140625" style="205"/>
    <col min="95" max="16384" width="9.140625" style="39"/>
  </cols>
  <sheetData>
    <row r="1" spans="1:94" s="331" customFormat="1" ht="26.25" customHeight="1">
      <c r="A1" s="1152" t="s">
        <v>227</v>
      </c>
      <c r="B1" s="1153"/>
      <c r="C1" s="1153"/>
      <c r="D1" s="1153"/>
      <c r="E1" s="1153"/>
      <c r="F1" s="1153"/>
      <c r="G1" s="1153"/>
      <c r="H1" s="1154"/>
      <c r="I1" s="202"/>
      <c r="J1" s="202"/>
      <c r="K1" s="203"/>
      <c r="L1" s="1144" t="s">
        <v>1142</v>
      </c>
      <c r="M1" s="1144"/>
      <c r="N1" s="202"/>
      <c r="O1" s="203"/>
      <c r="P1" s="202"/>
      <c r="Q1" s="202"/>
      <c r="R1" s="202"/>
      <c r="S1" s="202"/>
      <c r="T1" s="202"/>
      <c r="U1" s="202"/>
      <c r="V1" s="202"/>
      <c r="W1" s="202"/>
      <c r="X1" s="202"/>
      <c r="Y1" s="202"/>
      <c r="Z1" s="202"/>
      <c r="AA1" s="202"/>
      <c r="AB1" s="202"/>
      <c r="AC1" s="202"/>
      <c r="AD1" s="202"/>
      <c r="AE1" s="202"/>
      <c r="AF1" s="202"/>
      <c r="AG1" s="202"/>
      <c r="AH1" s="202"/>
      <c r="AI1" s="202"/>
      <c r="AJ1" s="202"/>
      <c r="AK1" s="202"/>
      <c r="AL1" s="202"/>
      <c r="AM1" s="202"/>
      <c r="AN1" s="202"/>
      <c r="AO1" s="202"/>
      <c r="AP1" s="202"/>
      <c r="AQ1" s="202"/>
      <c r="AR1" s="202"/>
      <c r="AS1" s="202"/>
      <c r="AT1" s="202"/>
      <c r="AU1" s="202"/>
      <c r="AV1" s="202"/>
      <c r="AW1" s="202"/>
      <c r="AX1" s="202"/>
      <c r="AY1" s="202"/>
      <c r="AZ1" s="202"/>
      <c r="BA1" s="202"/>
      <c r="BB1" s="202"/>
      <c r="BC1" s="202"/>
      <c r="BD1" s="202"/>
      <c r="BE1" s="202"/>
      <c r="BF1" s="202"/>
      <c r="BG1" s="202"/>
      <c r="BH1" s="202"/>
      <c r="BI1" s="202"/>
      <c r="BJ1" s="202"/>
      <c r="BK1" s="202"/>
      <c r="BL1" s="202"/>
      <c r="BM1" s="202"/>
      <c r="BN1" s="202"/>
      <c r="BO1" s="202"/>
      <c r="BP1" s="202"/>
      <c r="BQ1" s="202"/>
      <c r="BR1" s="202"/>
      <c r="BS1" s="202"/>
      <c r="BT1" s="202"/>
      <c r="BU1" s="202"/>
      <c r="BV1" s="202"/>
      <c r="BW1" s="202"/>
      <c r="BX1" s="202"/>
      <c r="BY1" s="202"/>
      <c r="BZ1" s="202"/>
      <c r="CA1" s="202"/>
      <c r="CB1" s="202"/>
      <c r="CC1" s="202"/>
      <c r="CD1" s="202"/>
      <c r="CE1" s="202"/>
      <c r="CF1" s="202"/>
      <c r="CG1" s="202"/>
      <c r="CH1" s="202"/>
      <c r="CI1" s="202"/>
      <c r="CJ1" s="202"/>
      <c r="CK1" s="202"/>
      <c r="CL1" s="202"/>
      <c r="CM1" s="202"/>
      <c r="CN1" s="202"/>
      <c r="CO1" s="202"/>
      <c r="CP1" s="202"/>
    </row>
    <row r="2" spans="1:94" s="36" customFormat="1" ht="22.5">
      <c r="A2" s="483" t="s">
        <v>1093</v>
      </c>
      <c r="B2" s="220"/>
      <c r="C2" s="41"/>
      <c r="E2" s="37"/>
      <c r="F2" s="38"/>
      <c r="G2" s="212"/>
      <c r="H2" s="580" t="s">
        <v>1135</v>
      </c>
      <c r="I2" s="202"/>
      <c r="J2" s="202"/>
      <c r="K2" s="203"/>
      <c r="L2" s="204"/>
      <c r="M2" s="580" t="s">
        <v>1135</v>
      </c>
      <c r="N2" s="202"/>
      <c r="O2" s="203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2"/>
      <c r="AH2" s="202"/>
      <c r="AI2" s="202"/>
      <c r="AJ2" s="202"/>
      <c r="AK2" s="202"/>
      <c r="AL2" s="202"/>
      <c r="AM2" s="202"/>
      <c r="AN2" s="202"/>
      <c r="AO2" s="202"/>
      <c r="AP2" s="202"/>
      <c r="AQ2" s="202"/>
      <c r="AR2" s="202"/>
      <c r="AS2" s="202"/>
      <c r="AT2" s="202"/>
      <c r="AU2" s="202"/>
      <c r="AV2" s="202"/>
      <c r="AW2" s="202"/>
      <c r="AX2" s="202"/>
      <c r="AY2" s="202"/>
      <c r="AZ2" s="202"/>
      <c r="BA2" s="202"/>
      <c r="BB2" s="202"/>
      <c r="BC2" s="202"/>
      <c r="BD2" s="202"/>
      <c r="BE2" s="202"/>
      <c r="BF2" s="202"/>
      <c r="BG2" s="202"/>
      <c r="BH2" s="202"/>
      <c r="BI2" s="202"/>
      <c r="BJ2" s="202"/>
      <c r="BK2" s="202"/>
      <c r="BL2" s="202"/>
      <c r="BM2" s="202"/>
      <c r="BN2" s="202"/>
      <c r="BO2" s="202"/>
      <c r="BP2" s="202"/>
      <c r="BQ2" s="202"/>
      <c r="BR2" s="202"/>
      <c r="BS2" s="202"/>
      <c r="BT2" s="202"/>
      <c r="BU2" s="202"/>
      <c r="BV2" s="202"/>
      <c r="BW2" s="202"/>
      <c r="BX2" s="202"/>
      <c r="BY2" s="202"/>
      <c r="BZ2" s="202"/>
      <c r="CA2" s="202"/>
      <c r="CB2" s="202"/>
      <c r="CC2" s="202"/>
      <c r="CD2" s="202"/>
      <c r="CE2" s="202"/>
      <c r="CF2" s="202"/>
      <c r="CG2" s="202"/>
      <c r="CH2" s="202"/>
      <c r="CI2" s="202"/>
      <c r="CJ2" s="202"/>
      <c r="CK2" s="202"/>
      <c r="CL2" s="202"/>
      <c r="CM2" s="202"/>
      <c r="CN2" s="202"/>
      <c r="CO2" s="202"/>
      <c r="CP2" s="202"/>
    </row>
    <row r="3" spans="1:94" ht="12.75" customHeight="1">
      <c r="A3" s="401" t="s">
        <v>1074</v>
      </c>
      <c r="B3" s="220" t="s">
        <v>228</v>
      </c>
      <c r="C3" s="41" t="s">
        <v>37</v>
      </c>
      <c r="D3" s="36"/>
      <c r="E3" s="40" t="s">
        <v>229</v>
      </c>
      <c r="F3" s="42" t="s">
        <v>3</v>
      </c>
      <c r="G3" s="212">
        <f>4004+421+4852</f>
        <v>9277</v>
      </c>
      <c r="H3" s="523"/>
      <c r="I3" s="788"/>
      <c r="L3" s="332" t="s">
        <v>1068</v>
      </c>
      <c r="M3" s="333">
        <f>+G9+G10+G11+G12+G92+G93+G94+G103</f>
        <v>7843</v>
      </c>
      <c r="O3" s="212"/>
    </row>
    <row r="4" spans="1:94" ht="12.75" customHeight="1">
      <c r="A4" s="401" t="s">
        <v>1074</v>
      </c>
      <c r="B4" s="220" t="s">
        <v>230</v>
      </c>
      <c r="C4" s="41" t="s">
        <v>40</v>
      </c>
      <c r="D4" s="36"/>
      <c r="E4" s="40" t="s">
        <v>231</v>
      </c>
      <c r="F4" s="42" t="s">
        <v>3</v>
      </c>
      <c r="G4" s="213">
        <v>337</v>
      </c>
      <c r="H4" s="522"/>
      <c r="L4" s="332" t="s">
        <v>1069</v>
      </c>
      <c r="M4" s="333">
        <f>+H7</f>
        <v>10579</v>
      </c>
      <c r="O4" s="213"/>
    </row>
    <row r="5" spans="1:94" ht="12.75" customHeight="1">
      <c r="A5" s="401" t="s">
        <v>1074</v>
      </c>
      <c r="B5" s="220" t="s">
        <v>230</v>
      </c>
      <c r="C5" s="41" t="s">
        <v>42</v>
      </c>
      <c r="D5" s="36"/>
      <c r="E5" s="40" t="s">
        <v>232</v>
      </c>
      <c r="F5" s="42" t="s">
        <v>3</v>
      </c>
      <c r="G5" s="213">
        <v>323</v>
      </c>
      <c r="H5" s="523"/>
      <c r="I5" s="788"/>
      <c r="L5" s="332" t="s">
        <v>1070</v>
      </c>
      <c r="M5" s="333">
        <f>+G13+G14+G15+G16+G18+G19+G20+G21+G22+G23+G24+G26+G27+G28+G29+G30+G32+G33+G34+G35+G36+G38+G39+G40+G41</f>
        <v>34054</v>
      </c>
      <c r="O5" s="213"/>
    </row>
    <row r="6" spans="1:94" ht="12.75" customHeight="1">
      <c r="A6" s="401" t="s">
        <v>1074</v>
      </c>
      <c r="B6" s="838" t="s">
        <v>230</v>
      </c>
      <c r="C6" s="839" t="s">
        <v>233</v>
      </c>
      <c r="D6" s="875"/>
      <c r="E6" s="858" t="s">
        <v>234</v>
      </c>
      <c r="F6" s="859" t="s">
        <v>3</v>
      </c>
      <c r="G6" s="833">
        <v>0</v>
      </c>
      <c r="H6" s="860"/>
      <c r="I6" s="845"/>
      <c r="L6" s="332" t="s">
        <v>1071</v>
      </c>
      <c r="M6" s="333">
        <f>G43+G44+G45+G46+G47+G48+G49+G50+G51+G52+G53+G54+G56+G57+G58+G59+G60+G61+G62+G63+G64+G65+G66+G67+G68+G69+G70+G71+G72+G73+G95</f>
        <v>47021</v>
      </c>
      <c r="N6" s="205" t="s">
        <v>1274</v>
      </c>
      <c r="O6" s="214"/>
      <c r="P6" s="857"/>
    </row>
    <row r="7" spans="1:94" ht="12.75" customHeight="1">
      <c r="A7" s="401" t="s">
        <v>1074</v>
      </c>
      <c r="B7" s="861" t="s">
        <v>1273</v>
      </c>
      <c r="C7" s="862" t="s">
        <v>387</v>
      </c>
      <c r="D7" s="863"/>
      <c r="E7" s="864" t="s">
        <v>696</v>
      </c>
      <c r="F7" s="865" t="s">
        <v>3</v>
      </c>
      <c r="G7" s="843">
        <v>642</v>
      </c>
      <c r="H7" s="860">
        <f>SUM(G3:G7)</f>
        <v>10579</v>
      </c>
      <c r="I7" s="868"/>
      <c r="J7" s="133"/>
      <c r="K7" s="153"/>
      <c r="L7" s="134"/>
      <c r="M7" s="134"/>
      <c r="N7" s="205" t="s">
        <v>1271</v>
      </c>
      <c r="O7" s="213"/>
      <c r="P7" s="524"/>
    </row>
    <row r="8" spans="1:94" ht="12.75" customHeight="1">
      <c r="A8" s="401"/>
      <c r="B8" s="220"/>
      <c r="C8" s="41"/>
      <c r="D8" s="36"/>
      <c r="G8" s="206"/>
      <c r="H8" s="522"/>
      <c r="L8" s="332" t="s">
        <v>1072</v>
      </c>
      <c r="M8" s="333">
        <f>+G75+G76+G77+G78+G79+G80+G81+G82+G83+G84+G85+G86+G87+G88+G89+G90+G96+G97+G98+G99+G100+G101+G102+G104</f>
        <v>38819</v>
      </c>
    </row>
    <row r="9" spans="1:94" ht="12.75" customHeight="1">
      <c r="A9" s="401" t="s">
        <v>1073</v>
      </c>
      <c r="B9" s="220" t="s">
        <v>230</v>
      </c>
      <c r="C9" s="41" t="s">
        <v>19</v>
      </c>
      <c r="D9" s="36"/>
      <c r="E9" s="40" t="s">
        <v>235</v>
      </c>
      <c r="F9" s="42" t="s">
        <v>3</v>
      </c>
      <c r="G9" s="213">
        <v>138</v>
      </c>
      <c r="H9" s="522"/>
      <c r="L9" s="124" t="s">
        <v>1134</v>
      </c>
      <c r="M9" s="333">
        <f>+H128</f>
        <v>29545</v>
      </c>
      <c r="O9" s="213"/>
    </row>
    <row r="10" spans="1:94" ht="12.75" customHeight="1">
      <c r="A10" s="401" t="s">
        <v>1073</v>
      </c>
      <c r="B10" s="220" t="s">
        <v>230</v>
      </c>
      <c r="C10" s="41" t="s">
        <v>165</v>
      </c>
      <c r="D10" s="36"/>
      <c r="E10" s="40" t="s">
        <v>236</v>
      </c>
      <c r="F10" s="42" t="s">
        <v>3</v>
      </c>
      <c r="G10" s="213">
        <v>515</v>
      </c>
      <c r="H10" s="522"/>
      <c r="I10" s="788"/>
      <c r="L10" s="124" t="s">
        <v>1131</v>
      </c>
      <c r="M10" s="334">
        <f>SUM(M3:M9)</f>
        <v>167861</v>
      </c>
      <c r="O10" s="213"/>
    </row>
    <row r="11" spans="1:94" ht="12.75" customHeight="1">
      <c r="A11" s="401" t="s">
        <v>1073</v>
      </c>
      <c r="B11" s="838" t="s">
        <v>230</v>
      </c>
      <c r="C11" s="839" t="s">
        <v>167</v>
      </c>
      <c r="D11" s="840"/>
      <c r="E11" s="841" t="s">
        <v>237</v>
      </c>
      <c r="F11" s="842" t="s">
        <v>3</v>
      </c>
      <c r="G11" s="843">
        <v>1734</v>
      </c>
      <c r="H11" s="844"/>
      <c r="I11" s="845"/>
      <c r="N11" s="205" t="s">
        <v>1218</v>
      </c>
      <c r="O11" s="213"/>
    </row>
    <row r="12" spans="1:94" ht="12.75" customHeight="1">
      <c r="A12" s="401" t="s">
        <v>1073</v>
      </c>
      <c r="B12" s="220" t="s">
        <v>230</v>
      </c>
      <c r="C12" s="41" t="s">
        <v>169</v>
      </c>
      <c r="D12" s="36"/>
      <c r="E12" s="40" t="s">
        <v>238</v>
      </c>
      <c r="F12" s="42" t="s">
        <v>3</v>
      </c>
      <c r="G12" s="213">
        <v>944</v>
      </c>
      <c r="H12" s="522"/>
      <c r="I12" s="788"/>
      <c r="O12" s="213"/>
    </row>
    <row r="13" spans="1:94" ht="12.75" customHeight="1">
      <c r="A13" s="401" t="s">
        <v>1075</v>
      </c>
      <c r="B13" s="220" t="s">
        <v>230</v>
      </c>
      <c r="C13" s="41" t="s">
        <v>171</v>
      </c>
      <c r="D13" s="36"/>
      <c r="E13" s="45" t="s">
        <v>239</v>
      </c>
      <c r="F13" s="42" t="s">
        <v>3</v>
      </c>
      <c r="G13" s="213">
        <v>200</v>
      </c>
      <c r="H13" s="522"/>
      <c r="O13" s="213"/>
    </row>
    <row r="14" spans="1:94" ht="12.75" customHeight="1">
      <c r="A14" s="401" t="s">
        <v>1075</v>
      </c>
      <c r="B14" s="220" t="s">
        <v>230</v>
      </c>
      <c r="C14" s="41" t="s">
        <v>240</v>
      </c>
      <c r="D14" s="36"/>
      <c r="E14" s="40" t="s">
        <v>241</v>
      </c>
      <c r="F14" s="42" t="s">
        <v>3</v>
      </c>
      <c r="G14" s="213">
        <v>578</v>
      </c>
      <c r="H14" s="522"/>
      <c r="O14" s="213"/>
    </row>
    <row r="15" spans="1:94" ht="12.75" customHeight="1">
      <c r="A15" s="401" t="s">
        <v>1075</v>
      </c>
      <c r="B15" s="220" t="s">
        <v>230</v>
      </c>
      <c r="C15" s="41" t="s">
        <v>242</v>
      </c>
      <c r="D15" s="36"/>
      <c r="E15" s="40" t="s">
        <v>243</v>
      </c>
      <c r="F15" s="42" t="s">
        <v>3</v>
      </c>
      <c r="G15" s="213">
        <v>1659</v>
      </c>
      <c r="H15" s="522"/>
      <c r="I15" s="788"/>
      <c r="O15" s="213"/>
    </row>
    <row r="16" spans="1:94" ht="12.75" customHeight="1">
      <c r="A16" s="401" t="s">
        <v>1075</v>
      </c>
      <c r="B16" s="838" t="s">
        <v>230</v>
      </c>
      <c r="C16" s="839" t="s">
        <v>244</v>
      </c>
      <c r="D16" s="840"/>
      <c r="E16" s="858" t="s">
        <v>245</v>
      </c>
      <c r="F16" s="859" t="s">
        <v>3</v>
      </c>
      <c r="G16" s="833">
        <v>139</v>
      </c>
      <c r="H16" s="860">
        <f>SUM(G9:G16)</f>
        <v>5907</v>
      </c>
      <c r="I16" s="845"/>
      <c r="N16" s="205" t="s">
        <v>1218</v>
      </c>
      <c r="O16" s="214"/>
      <c r="P16" s="524"/>
    </row>
    <row r="17" spans="1:16" ht="12.75" customHeight="1">
      <c r="A17" s="401"/>
      <c r="B17" s="220"/>
      <c r="C17" s="41"/>
      <c r="D17" s="36"/>
      <c r="G17" s="206"/>
      <c r="H17" s="522"/>
    </row>
    <row r="18" spans="1:16" ht="12.75" customHeight="1">
      <c r="A18" s="401" t="s">
        <v>1075</v>
      </c>
      <c r="B18" s="220" t="s">
        <v>230</v>
      </c>
      <c r="C18" s="41" t="s">
        <v>46</v>
      </c>
      <c r="D18" s="36"/>
      <c r="E18" s="40" t="s">
        <v>246</v>
      </c>
      <c r="F18" s="42" t="s">
        <v>3</v>
      </c>
      <c r="G18" s="213">
        <v>2662</v>
      </c>
      <c r="H18" s="522"/>
      <c r="O18" s="213"/>
    </row>
    <row r="19" spans="1:16" ht="12.75" customHeight="1">
      <c r="A19" s="789" t="s">
        <v>1075</v>
      </c>
      <c r="B19" s="1017" t="s">
        <v>230</v>
      </c>
      <c r="C19" s="1018" t="s">
        <v>48</v>
      </c>
      <c r="D19" s="1019"/>
      <c r="E19" s="1020" t="s">
        <v>247</v>
      </c>
      <c r="F19" s="1021" t="s">
        <v>3</v>
      </c>
      <c r="G19" s="843">
        <v>0</v>
      </c>
      <c r="H19" s="1022"/>
      <c r="I19" s="845"/>
      <c r="N19" s="205" t="s">
        <v>1274</v>
      </c>
      <c r="O19" s="213"/>
    </row>
    <row r="20" spans="1:16" ht="12.75" customHeight="1">
      <c r="A20" s="401" t="s">
        <v>1075</v>
      </c>
      <c r="B20" s="220" t="s">
        <v>230</v>
      </c>
      <c r="C20" s="41" t="s">
        <v>50</v>
      </c>
      <c r="D20" s="36"/>
      <c r="E20" s="40" t="s">
        <v>248</v>
      </c>
      <c r="F20" s="42" t="s">
        <v>3</v>
      </c>
      <c r="G20" s="213">
        <v>2151</v>
      </c>
      <c r="H20" s="522"/>
      <c r="O20" s="213"/>
    </row>
    <row r="21" spans="1:16" ht="12.75" customHeight="1">
      <c r="A21" s="401" t="s">
        <v>1075</v>
      </c>
      <c r="B21" s="220" t="s">
        <v>230</v>
      </c>
      <c r="C21" s="41" t="s">
        <v>52</v>
      </c>
      <c r="D21" s="36"/>
      <c r="E21" s="45" t="s">
        <v>249</v>
      </c>
      <c r="F21" s="42" t="s">
        <v>3</v>
      </c>
      <c r="G21" s="213">
        <v>866</v>
      </c>
      <c r="H21" s="522"/>
      <c r="O21" s="213"/>
    </row>
    <row r="22" spans="1:16" ht="12.75" customHeight="1">
      <c r="A22" s="401" t="s">
        <v>1075</v>
      </c>
      <c r="B22" s="220" t="s">
        <v>230</v>
      </c>
      <c r="C22" s="41" t="s">
        <v>54</v>
      </c>
      <c r="D22" s="36"/>
      <c r="E22" s="40" t="s">
        <v>250</v>
      </c>
      <c r="F22" s="42" t="s">
        <v>3</v>
      </c>
      <c r="G22" s="213">
        <v>2632</v>
      </c>
      <c r="H22" s="522"/>
      <c r="I22" s="788"/>
      <c r="O22" s="213"/>
    </row>
    <row r="23" spans="1:16" ht="12.75" customHeight="1">
      <c r="A23" s="401" t="s">
        <v>1075</v>
      </c>
      <c r="B23" s="220" t="s">
        <v>230</v>
      </c>
      <c r="C23" s="41" t="s">
        <v>56</v>
      </c>
      <c r="D23" s="36"/>
      <c r="E23" s="40" t="s">
        <v>251</v>
      </c>
      <c r="F23" s="42" t="s">
        <v>3</v>
      </c>
      <c r="G23" s="213">
        <v>2325</v>
      </c>
      <c r="H23" s="522"/>
      <c r="O23" s="213"/>
    </row>
    <row r="24" spans="1:16" ht="12.75" customHeight="1">
      <c r="A24" s="401" t="s">
        <v>1075</v>
      </c>
      <c r="B24" s="220" t="s">
        <v>230</v>
      </c>
      <c r="C24" s="41" t="s">
        <v>57</v>
      </c>
      <c r="D24" s="36"/>
      <c r="E24" s="40" t="s">
        <v>252</v>
      </c>
      <c r="F24" s="42" t="s">
        <v>3</v>
      </c>
      <c r="G24" s="213">
        <v>2307</v>
      </c>
      <c r="H24" s="522"/>
      <c r="I24" s="788"/>
      <c r="O24" s="213"/>
    </row>
    <row r="25" spans="1:16" ht="12.75" customHeight="1">
      <c r="A25" s="401" t="s">
        <v>1075</v>
      </c>
      <c r="B25" s="220" t="s">
        <v>230</v>
      </c>
      <c r="C25" s="41" t="s">
        <v>59</v>
      </c>
      <c r="D25" s="36"/>
      <c r="E25" s="40" t="s">
        <v>66</v>
      </c>
      <c r="F25" s="42" t="s">
        <v>3</v>
      </c>
      <c r="G25" s="206"/>
      <c r="H25" s="522"/>
    </row>
    <row r="26" spans="1:16" ht="12.75" customHeight="1">
      <c r="A26" s="401" t="s">
        <v>1075</v>
      </c>
      <c r="B26" s="220" t="s">
        <v>230</v>
      </c>
      <c r="C26" s="41" t="s">
        <v>61</v>
      </c>
      <c r="D26" s="36"/>
      <c r="E26" s="40" t="s">
        <v>250</v>
      </c>
      <c r="F26" s="42" t="s">
        <v>3</v>
      </c>
      <c r="G26" s="213">
        <v>975</v>
      </c>
      <c r="H26" s="522"/>
      <c r="O26" s="213"/>
    </row>
    <row r="27" spans="1:16" ht="12.75" customHeight="1">
      <c r="A27" s="401" t="s">
        <v>1075</v>
      </c>
      <c r="B27" s="220" t="s">
        <v>230</v>
      </c>
      <c r="C27" s="41" t="s">
        <v>63</v>
      </c>
      <c r="D27" s="36"/>
      <c r="E27" s="40" t="s">
        <v>253</v>
      </c>
      <c r="F27" s="42" t="s">
        <v>3</v>
      </c>
      <c r="G27" s="213">
        <v>1194</v>
      </c>
      <c r="H27" s="522"/>
      <c r="I27" s="788"/>
      <c r="O27" s="213"/>
    </row>
    <row r="28" spans="1:16" ht="12.75" customHeight="1">
      <c r="A28" s="401" t="s">
        <v>1075</v>
      </c>
      <c r="B28" s="220" t="s">
        <v>230</v>
      </c>
      <c r="C28" s="41" t="s">
        <v>65</v>
      </c>
      <c r="D28" s="36"/>
      <c r="E28" s="40" t="s">
        <v>53</v>
      </c>
      <c r="F28" s="42" t="s">
        <v>3</v>
      </c>
      <c r="G28" s="213">
        <v>1827</v>
      </c>
      <c r="H28" s="522"/>
      <c r="O28" s="213"/>
    </row>
    <row r="29" spans="1:16" ht="12.75" customHeight="1">
      <c r="A29" s="401" t="s">
        <v>1075</v>
      </c>
      <c r="B29" s="220" t="s">
        <v>230</v>
      </c>
      <c r="C29" s="41" t="s">
        <v>67</v>
      </c>
      <c r="D29" s="36"/>
      <c r="E29" s="40" t="s">
        <v>254</v>
      </c>
      <c r="F29" s="42" t="s">
        <v>3</v>
      </c>
      <c r="G29" s="213">
        <v>2106</v>
      </c>
      <c r="H29" s="522"/>
      <c r="I29" s="788"/>
      <c r="O29" s="213"/>
    </row>
    <row r="30" spans="1:16" ht="12.75" customHeight="1">
      <c r="A30" s="401" t="s">
        <v>1075</v>
      </c>
      <c r="B30" s="220" t="s">
        <v>230</v>
      </c>
      <c r="C30" s="41" t="s">
        <v>69</v>
      </c>
      <c r="D30" s="36"/>
      <c r="E30" s="43" t="s">
        <v>255</v>
      </c>
      <c r="F30" s="44" t="s">
        <v>3</v>
      </c>
      <c r="G30" s="214">
        <v>1291</v>
      </c>
      <c r="H30" s="524">
        <f>SUM(G18:G30)</f>
        <v>20336</v>
      </c>
      <c r="I30" s="788"/>
      <c r="O30" s="214"/>
      <c r="P30" s="524"/>
    </row>
    <row r="31" spans="1:16" ht="12.75" customHeight="1">
      <c r="A31" s="401"/>
      <c r="B31" s="220"/>
      <c r="C31" s="41"/>
      <c r="D31" s="36"/>
      <c r="G31" s="206"/>
      <c r="H31" s="522"/>
    </row>
    <row r="32" spans="1:16" ht="12.75" customHeight="1">
      <c r="A32" s="401" t="s">
        <v>1075</v>
      </c>
      <c r="B32" s="838" t="s">
        <v>230</v>
      </c>
      <c r="C32" s="839" t="s">
        <v>4</v>
      </c>
      <c r="D32" s="840"/>
      <c r="E32" s="841" t="s">
        <v>256</v>
      </c>
      <c r="F32" s="842" t="s">
        <v>3</v>
      </c>
      <c r="G32" s="843">
        <v>4680</v>
      </c>
      <c r="H32" s="844"/>
      <c r="I32" s="845"/>
      <c r="N32" s="205" t="s">
        <v>1218</v>
      </c>
      <c r="O32" s="213"/>
    </row>
    <row r="33" spans="1:16" ht="12.75" customHeight="1">
      <c r="A33" s="401" t="s">
        <v>1075</v>
      </c>
      <c r="B33" s="220" t="s">
        <v>230</v>
      </c>
      <c r="C33" s="41" t="s">
        <v>72</v>
      </c>
      <c r="D33" s="36"/>
      <c r="E33" s="40" t="s">
        <v>257</v>
      </c>
      <c r="F33" s="42" t="s">
        <v>3</v>
      </c>
      <c r="G33" s="213">
        <v>368</v>
      </c>
      <c r="H33" s="522"/>
      <c r="I33" s="788"/>
      <c r="O33" s="213"/>
    </row>
    <row r="34" spans="1:16" ht="12.75" customHeight="1">
      <c r="A34" s="401" t="s">
        <v>1075</v>
      </c>
      <c r="B34" s="220" t="s">
        <v>230</v>
      </c>
      <c r="C34" s="41" t="s">
        <v>258</v>
      </c>
      <c r="D34" s="36"/>
      <c r="E34" s="40" t="s">
        <v>259</v>
      </c>
      <c r="F34" s="42" t="s">
        <v>3</v>
      </c>
      <c r="G34" s="213">
        <v>3919</v>
      </c>
      <c r="H34" s="523"/>
      <c r="O34" s="213"/>
    </row>
    <row r="35" spans="1:16" ht="12.75" customHeight="1">
      <c r="A35" s="401" t="s">
        <v>1075</v>
      </c>
      <c r="B35" s="220" t="s">
        <v>230</v>
      </c>
      <c r="C35" s="41" t="s">
        <v>260</v>
      </c>
      <c r="D35" s="36"/>
      <c r="E35" s="40" t="s">
        <v>261</v>
      </c>
      <c r="F35" s="42" t="s">
        <v>3</v>
      </c>
      <c r="G35" s="213">
        <v>443</v>
      </c>
      <c r="H35" s="522"/>
      <c r="O35" s="213"/>
    </row>
    <row r="36" spans="1:16" ht="12.75" customHeight="1">
      <c r="A36" s="401" t="s">
        <v>1075</v>
      </c>
      <c r="B36" s="220" t="s">
        <v>230</v>
      </c>
      <c r="C36" s="41" t="s">
        <v>262</v>
      </c>
      <c r="D36" s="36"/>
      <c r="E36" s="40" t="s">
        <v>263</v>
      </c>
      <c r="F36" s="42" t="s">
        <v>3</v>
      </c>
      <c r="G36" s="206"/>
      <c r="H36" s="522"/>
    </row>
    <row r="37" spans="1:16" ht="12.75" customHeight="1">
      <c r="A37" s="401"/>
      <c r="B37" s="220" t="s">
        <v>230</v>
      </c>
      <c r="C37" s="41" t="s">
        <v>264</v>
      </c>
      <c r="D37" s="36"/>
      <c r="E37" s="40" t="s">
        <v>265</v>
      </c>
      <c r="F37" s="42" t="s">
        <v>3</v>
      </c>
      <c r="G37" s="206"/>
      <c r="H37" s="522"/>
    </row>
    <row r="38" spans="1:16" ht="12.75" customHeight="1">
      <c r="A38" s="401" t="s">
        <v>1075</v>
      </c>
      <c r="B38" s="220" t="s">
        <v>230</v>
      </c>
      <c r="C38" s="41" t="s">
        <v>266</v>
      </c>
      <c r="D38" s="36"/>
      <c r="E38" s="40" t="s">
        <v>267</v>
      </c>
      <c r="F38" s="42" t="s">
        <v>3</v>
      </c>
      <c r="G38" s="214">
        <v>936</v>
      </c>
      <c r="H38" s="522"/>
      <c r="I38" s="788"/>
      <c r="O38" s="214"/>
      <c r="P38" s="524"/>
    </row>
    <row r="39" spans="1:16" ht="12.75" customHeight="1">
      <c r="A39" s="401" t="s">
        <v>1075</v>
      </c>
      <c r="B39" s="838" t="s">
        <v>1273</v>
      </c>
      <c r="C39" s="839" t="s">
        <v>571</v>
      </c>
      <c r="D39" s="840"/>
      <c r="E39" s="841" t="s">
        <v>1362</v>
      </c>
      <c r="F39" s="842" t="s">
        <v>3</v>
      </c>
      <c r="G39" s="833">
        <v>170</v>
      </c>
      <c r="H39" s="844"/>
      <c r="I39" s="969"/>
      <c r="N39" s="205" t="s">
        <v>1271</v>
      </c>
      <c r="O39" s="214"/>
      <c r="P39" s="524"/>
    </row>
    <row r="40" spans="1:16" ht="12.75" customHeight="1">
      <c r="A40" s="401" t="s">
        <v>1075</v>
      </c>
      <c r="B40" s="838" t="s">
        <v>1273</v>
      </c>
      <c r="C40" s="839" t="s">
        <v>573</v>
      </c>
      <c r="D40" s="840"/>
      <c r="E40" s="841" t="s">
        <v>735</v>
      </c>
      <c r="F40" s="842" t="s">
        <v>3</v>
      </c>
      <c r="G40" s="833">
        <v>178</v>
      </c>
      <c r="H40" s="844"/>
      <c r="I40" s="969"/>
      <c r="N40" s="205" t="s">
        <v>1271</v>
      </c>
      <c r="O40" s="214"/>
      <c r="P40" s="524"/>
    </row>
    <row r="41" spans="1:16" ht="12.75" customHeight="1">
      <c r="A41" s="401" t="s">
        <v>1075</v>
      </c>
      <c r="B41" s="838" t="s">
        <v>1273</v>
      </c>
      <c r="C41" s="839" t="s">
        <v>1284</v>
      </c>
      <c r="D41" s="840"/>
      <c r="E41" s="858" t="s">
        <v>735</v>
      </c>
      <c r="F41" s="859" t="s">
        <v>3</v>
      </c>
      <c r="G41" s="833">
        <v>448</v>
      </c>
      <c r="H41" s="860">
        <f>SUM(G32:G41)</f>
        <v>11142</v>
      </c>
      <c r="I41" s="969"/>
      <c r="N41" s="205" t="s">
        <v>1271</v>
      </c>
      <c r="O41" s="214"/>
      <c r="P41" s="524"/>
    </row>
    <row r="42" spans="1:16" ht="12.75" customHeight="1">
      <c r="A42" s="401"/>
      <c r="B42" s="220"/>
      <c r="C42" s="41"/>
      <c r="D42" s="36"/>
      <c r="G42" s="206"/>
      <c r="H42" s="522"/>
    </row>
    <row r="43" spans="1:16" ht="12.75" customHeight="1">
      <c r="A43" s="401" t="s">
        <v>1076</v>
      </c>
      <c r="B43" s="220" t="s">
        <v>230</v>
      </c>
      <c r="C43" s="41" t="s">
        <v>21</v>
      </c>
      <c r="D43" s="36"/>
      <c r="E43" s="40" t="s">
        <v>268</v>
      </c>
      <c r="F43" s="42" t="s">
        <v>3</v>
      </c>
      <c r="G43" s="213">
        <v>1317</v>
      </c>
      <c r="H43" s="522"/>
      <c r="O43" s="213"/>
    </row>
    <row r="44" spans="1:16" ht="12.75" customHeight="1">
      <c r="A44" s="401" t="s">
        <v>1076</v>
      </c>
      <c r="B44" s="220" t="s">
        <v>230</v>
      </c>
      <c r="C44" s="41" t="s">
        <v>75</v>
      </c>
      <c r="D44" s="36"/>
      <c r="E44" s="40" t="s">
        <v>269</v>
      </c>
      <c r="F44" s="42" t="s">
        <v>3</v>
      </c>
      <c r="G44" s="213">
        <v>3146</v>
      </c>
      <c r="H44" s="522"/>
      <c r="I44" s="788"/>
      <c r="O44" s="213"/>
    </row>
    <row r="45" spans="1:16" ht="12.75" customHeight="1">
      <c r="A45" s="401" t="s">
        <v>1076</v>
      </c>
      <c r="B45" s="220" t="s">
        <v>230</v>
      </c>
      <c r="C45" s="41" t="s">
        <v>77</v>
      </c>
      <c r="D45" s="36"/>
      <c r="E45" s="40" t="s">
        <v>270</v>
      </c>
      <c r="F45" s="42" t="s">
        <v>3</v>
      </c>
      <c r="G45" s="213">
        <v>91</v>
      </c>
      <c r="H45" s="522"/>
      <c r="O45" s="213"/>
    </row>
    <row r="46" spans="1:16" ht="12.75" customHeight="1">
      <c r="A46" s="401" t="s">
        <v>1076</v>
      </c>
      <c r="B46" s="220" t="s">
        <v>230</v>
      </c>
      <c r="C46" s="41" t="s">
        <v>79</v>
      </c>
      <c r="D46" s="36"/>
      <c r="E46" s="40" t="s">
        <v>271</v>
      </c>
      <c r="F46" s="42" t="s">
        <v>3</v>
      </c>
      <c r="G46" s="213">
        <v>2523</v>
      </c>
      <c r="H46" s="522"/>
      <c r="I46" s="788"/>
      <c r="O46" s="213"/>
    </row>
    <row r="47" spans="1:16" ht="12.75" customHeight="1">
      <c r="A47" s="401" t="s">
        <v>1076</v>
      </c>
      <c r="B47" s="220" t="s">
        <v>230</v>
      </c>
      <c r="C47" s="41" t="s">
        <v>81</v>
      </c>
      <c r="D47" s="36"/>
      <c r="E47" s="40" t="s">
        <v>272</v>
      </c>
      <c r="F47" s="42" t="s">
        <v>3</v>
      </c>
      <c r="G47" s="213">
        <v>2944</v>
      </c>
      <c r="H47" s="522"/>
      <c r="O47" s="213"/>
    </row>
    <row r="48" spans="1:16" ht="12.75" customHeight="1">
      <c r="A48" s="401" t="s">
        <v>1076</v>
      </c>
      <c r="B48" s="220" t="s">
        <v>230</v>
      </c>
      <c r="C48" s="41" t="s">
        <v>273</v>
      </c>
      <c r="D48" s="36"/>
      <c r="E48" s="40" t="s">
        <v>274</v>
      </c>
      <c r="F48" s="42" t="s">
        <v>3</v>
      </c>
      <c r="G48" s="213">
        <v>3435</v>
      </c>
      <c r="H48" s="522"/>
      <c r="I48" s="788"/>
      <c r="O48" s="213"/>
    </row>
    <row r="49" spans="1:16" ht="12.75" customHeight="1">
      <c r="A49" s="401" t="s">
        <v>1076</v>
      </c>
      <c r="B49" s="220" t="s">
        <v>230</v>
      </c>
      <c r="C49" s="41" t="s">
        <v>275</v>
      </c>
      <c r="D49" s="36"/>
      <c r="E49" s="40" t="s">
        <v>276</v>
      </c>
      <c r="F49" s="42" t="s">
        <v>3</v>
      </c>
      <c r="G49" s="213">
        <v>4176</v>
      </c>
      <c r="H49" s="522"/>
      <c r="I49" s="788"/>
      <c r="O49" s="213"/>
    </row>
    <row r="50" spans="1:16" ht="12.75" customHeight="1">
      <c r="A50" s="401" t="s">
        <v>1076</v>
      </c>
      <c r="B50" s="220" t="s">
        <v>230</v>
      </c>
      <c r="C50" s="41" t="s">
        <v>277</v>
      </c>
      <c r="D50" s="36"/>
      <c r="E50" s="40" t="s">
        <v>278</v>
      </c>
      <c r="F50" s="42" t="s">
        <v>3</v>
      </c>
      <c r="G50" s="213">
        <v>5293</v>
      </c>
      <c r="H50" s="522"/>
      <c r="I50" s="788"/>
      <c r="O50" s="213"/>
    </row>
    <row r="51" spans="1:16" ht="12.75" customHeight="1">
      <c r="A51" s="401" t="s">
        <v>1076</v>
      </c>
      <c r="B51" s="220" t="s">
        <v>230</v>
      </c>
      <c r="C51" s="41" t="s">
        <v>279</v>
      </c>
      <c r="D51" s="36"/>
      <c r="E51" s="40" t="s">
        <v>280</v>
      </c>
      <c r="F51" s="42" t="s">
        <v>3</v>
      </c>
      <c r="G51" s="206"/>
      <c r="H51" s="522"/>
    </row>
    <row r="52" spans="1:16" ht="12.75" customHeight="1">
      <c r="A52" s="401" t="s">
        <v>1076</v>
      </c>
      <c r="B52" s="220" t="s">
        <v>230</v>
      </c>
      <c r="C52" s="41" t="s">
        <v>281</v>
      </c>
      <c r="D52" s="36"/>
      <c r="E52" s="40" t="s">
        <v>282</v>
      </c>
      <c r="F52" s="42" t="s">
        <v>3</v>
      </c>
      <c r="G52" s="214">
        <v>1364</v>
      </c>
      <c r="H52" s="522"/>
      <c r="O52" s="214"/>
      <c r="P52" s="524"/>
    </row>
    <row r="53" spans="1:16" ht="12.75" customHeight="1">
      <c r="A53" s="401" t="s">
        <v>1076</v>
      </c>
      <c r="B53" s="838" t="s">
        <v>1273</v>
      </c>
      <c r="C53" s="839" t="s">
        <v>1298</v>
      </c>
      <c r="D53" s="840"/>
      <c r="E53" s="841" t="s">
        <v>926</v>
      </c>
      <c r="F53" s="842" t="s">
        <v>3</v>
      </c>
      <c r="G53" s="919">
        <v>562</v>
      </c>
      <c r="H53" s="844"/>
      <c r="I53" s="845"/>
      <c r="N53" s="205" t="s">
        <v>1271</v>
      </c>
      <c r="O53" s="216"/>
      <c r="P53" s="524"/>
    </row>
    <row r="54" spans="1:16" ht="12.75" customHeight="1">
      <c r="A54" s="401" t="s">
        <v>1076</v>
      </c>
      <c r="B54" s="838" t="s">
        <v>1273</v>
      </c>
      <c r="C54" s="839" t="s">
        <v>1299</v>
      </c>
      <c r="D54" s="840"/>
      <c r="E54" s="858" t="s">
        <v>929</v>
      </c>
      <c r="F54" s="842" t="s">
        <v>3</v>
      </c>
      <c r="G54" s="920">
        <v>2701</v>
      </c>
      <c r="H54" s="844">
        <f>SUM(G43:G54)</f>
        <v>27552</v>
      </c>
      <c r="I54" s="845"/>
      <c r="N54" s="205" t="s">
        <v>1271</v>
      </c>
      <c r="O54" s="630"/>
      <c r="P54" s="524"/>
    </row>
    <row r="55" spans="1:16" ht="12.75" customHeight="1">
      <c r="A55" s="401"/>
      <c r="B55" s="220"/>
      <c r="C55" s="41"/>
      <c r="D55" s="36"/>
      <c r="G55" s="206"/>
      <c r="H55" s="522"/>
    </row>
    <row r="56" spans="1:16" ht="12.75" customHeight="1">
      <c r="A56" s="401" t="s">
        <v>1076</v>
      </c>
      <c r="B56" s="220" t="s">
        <v>230</v>
      </c>
      <c r="C56" s="41" t="s">
        <v>6</v>
      </c>
      <c r="D56" s="36"/>
      <c r="E56" s="40" t="s">
        <v>283</v>
      </c>
      <c r="F56" s="42" t="s">
        <v>3</v>
      </c>
      <c r="G56" s="213">
        <v>296</v>
      </c>
      <c r="H56" s="522"/>
      <c r="O56" s="213"/>
    </row>
    <row r="57" spans="1:16" ht="12.75" customHeight="1">
      <c r="A57" s="401" t="s">
        <v>1076</v>
      </c>
      <c r="B57" s="220" t="s">
        <v>230</v>
      </c>
      <c r="C57" s="41" t="s">
        <v>9</v>
      </c>
      <c r="D57" s="36"/>
      <c r="E57" s="40" t="s">
        <v>284</v>
      </c>
      <c r="F57" s="42" t="s">
        <v>3</v>
      </c>
      <c r="G57" s="213">
        <v>417</v>
      </c>
      <c r="H57" s="522"/>
      <c r="O57" s="213"/>
    </row>
    <row r="58" spans="1:16" ht="12.75" customHeight="1">
      <c r="A58" s="401" t="s">
        <v>1076</v>
      </c>
      <c r="B58" s="220" t="s">
        <v>230</v>
      </c>
      <c r="C58" s="41" t="s">
        <v>10</v>
      </c>
      <c r="D58" s="36"/>
      <c r="E58" s="40" t="s">
        <v>285</v>
      </c>
      <c r="F58" s="42" t="s">
        <v>3</v>
      </c>
      <c r="G58" s="213">
        <v>443</v>
      </c>
      <c r="H58" s="522"/>
      <c r="I58" s="788"/>
      <c r="O58" s="213"/>
    </row>
    <row r="59" spans="1:16" ht="12.75" customHeight="1">
      <c r="A59" s="401" t="s">
        <v>1076</v>
      </c>
      <c r="B59" s="220" t="s">
        <v>230</v>
      </c>
      <c r="C59" s="41" t="s">
        <v>86</v>
      </c>
      <c r="D59" s="36"/>
      <c r="E59" s="40" t="s">
        <v>286</v>
      </c>
      <c r="F59" s="42" t="s">
        <v>3</v>
      </c>
      <c r="G59" s="213">
        <v>397</v>
      </c>
      <c r="H59" s="522"/>
      <c r="I59" s="788"/>
      <c r="O59" s="213"/>
    </row>
    <row r="60" spans="1:16" ht="12.75" customHeight="1">
      <c r="A60" s="401" t="s">
        <v>1076</v>
      </c>
      <c r="B60" s="220" t="s">
        <v>230</v>
      </c>
      <c r="C60" s="41" t="s">
        <v>88</v>
      </c>
      <c r="D60" s="36"/>
      <c r="E60" s="40" t="s">
        <v>287</v>
      </c>
      <c r="F60" s="42" t="s">
        <v>3</v>
      </c>
      <c r="G60" s="213">
        <v>3950</v>
      </c>
      <c r="H60" s="522"/>
      <c r="O60" s="213"/>
    </row>
    <row r="61" spans="1:16" ht="12.75" customHeight="1">
      <c r="A61" s="401" t="s">
        <v>1076</v>
      </c>
      <c r="B61" s="220" t="s">
        <v>230</v>
      </c>
      <c r="C61" s="41" t="s">
        <v>288</v>
      </c>
      <c r="D61" s="36"/>
      <c r="E61" s="40" t="s">
        <v>289</v>
      </c>
      <c r="F61" s="42" t="s">
        <v>3</v>
      </c>
      <c r="G61" s="213">
        <v>489</v>
      </c>
      <c r="H61" s="522"/>
      <c r="O61" s="213"/>
    </row>
    <row r="62" spans="1:16" ht="12.75" customHeight="1">
      <c r="A62" s="401" t="s">
        <v>1076</v>
      </c>
      <c r="B62" s="220" t="s">
        <v>230</v>
      </c>
      <c r="C62" s="41" t="s">
        <v>290</v>
      </c>
      <c r="D62" s="36"/>
      <c r="E62" s="40" t="s">
        <v>291</v>
      </c>
      <c r="F62" s="42" t="s">
        <v>3</v>
      </c>
      <c r="G62" s="213">
        <v>450</v>
      </c>
      <c r="H62" s="522"/>
      <c r="I62" s="788"/>
      <c r="O62" s="213"/>
    </row>
    <row r="63" spans="1:16" ht="12.75" customHeight="1">
      <c r="A63" s="401" t="s">
        <v>1076</v>
      </c>
      <c r="B63" s="220" t="s">
        <v>230</v>
      </c>
      <c r="C63" s="41" t="s">
        <v>292</v>
      </c>
      <c r="D63" s="36"/>
      <c r="E63" s="40" t="s">
        <v>293</v>
      </c>
      <c r="F63" s="42" t="s">
        <v>3</v>
      </c>
      <c r="G63" s="213">
        <v>426</v>
      </c>
      <c r="H63" s="522"/>
      <c r="I63" s="788"/>
      <c r="O63" s="213"/>
    </row>
    <row r="64" spans="1:16" ht="12.75" customHeight="1">
      <c r="A64" s="401" t="s">
        <v>1076</v>
      </c>
      <c r="B64" s="220" t="s">
        <v>230</v>
      </c>
      <c r="C64" s="41" t="s">
        <v>294</v>
      </c>
      <c r="D64" s="36"/>
      <c r="E64" s="46" t="s">
        <v>295</v>
      </c>
      <c r="F64" s="42" t="s">
        <v>3</v>
      </c>
      <c r="G64" s="213">
        <v>1213</v>
      </c>
      <c r="H64" s="522"/>
      <c r="I64" s="788"/>
      <c r="O64" s="213"/>
    </row>
    <row r="65" spans="1:16" ht="12.75" customHeight="1">
      <c r="A65" s="401" t="s">
        <v>1076</v>
      </c>
      <c r="B65" s="838" t="s">
        <v>230</v>
      </c>
      <c r="C65" s="839" t="s">
        <v>1312</v>
      </c>
      <c r="D65" s="840"/>
      <c r="E65" s="841" t="s">
        <v>296</v>
      </c>
      <c r="F65" s="842" t="s">
        <v>3</v>
      </c>
      <c r="G65" s="843">
        <v>3193</v>
      </c>
      <c r="H65" s="844"/>
      <c r="I65" s="845"/>
      <c r="N65" s="205" t="s">
        <v>1218</v>
      </c>
      <c r="O65" s="213"/>
    </row>
    <row r="66" spans="1:16" ht="12.75" customHeight="1">
      <c r="A66" s="401" t="s">
        <v>1076</v>
      </c>
      <c r="B66" s="838" t="s">
        <v>230</v>
      </c>
      <c r="C66" s="839" t="s">
        <v>1313</v>
      </c>
      <c r="D66" s="840"/>
      <c r="E66" s="841" t="s">
        <v>297</v>
      </c>
      <c r="F66" s="842" t="s">
        <v>3</v>
      </c>
      <c r="G66" s="843">
        <v>465</v>
      </c>
      <c r="H66" s="844"/>
      <c r="I66" s="845"/>
      <c r="N66" s="205" t="s">
        <v>1218</v>
      </c>
      <c r="O66" s="213"/>
    </row>
    <row r="67" spans="1:16" ht="12.75" customHeight="1">
      <c r="A67" s="401" t="s">
        <v>1076</v>
      </c>
      <c r="B67" s="220" t="s">
        <v>230</v>
      </c>
      <c r="C67" s="41" t="s">
        <v>1314</v>
      </c>
      <c r="D67" s="36"/>
      <c r="E67" s="40" t="s">
        <v>298</v>
      </c>
      <c r="F67" s="42" t="s">
        <v>3</v>
      </c>
      <c r="G67" s="213">
        <v>330</v>
      </c>
      <c r="H67" s="522"/>
      <c r="I67" s="788"/>
      <c r="O67" s="213"/>
    </row>
    <row r="68" spans="1:16" ht="12.75" customHeight="1">
      <c r="A68" s="401" t="s">
        <v>1076</v>
      </c>
      <c r="B68" s="220" t="s">
        <v>230</v>
      </c>
      <c r="C68" s="41" t="s">
        <v>1315</v>
      </c>
      <c r="D68" s="36"/>
      <c r="E68" s="40" t="s">
        <v>299</v>
      </c>
      <c r="F68" s="42" t="s">
        <v>3</v>
      </c>
      <c r="G68" s="213">
        <v>1934</v>
      </c>
      <c r="H68" s="522"/>
      <c r="O68" s="213"/>
    </row>
    <row r="69" spans="1:16" ht="12.75" customHeight="1">
      <c r="A69" s="401" t="s">
        <v>1076</v>
      </c>
      <c r="B69" s="220" t="s">
        <v>230</v>
      </c>
      <c r="C69" s="41" t="s">
        <v>1316</v>
      </c>
      <c r="D69" s="36"/>
      <c r="E69" s="40" t="s">
        <v>300</v>
      </c>
      <c r="F69" s="42" t="s">
        <v>3</v>
      </c>
      <c r="G69" s="213">
        <v>814</v>
      </c>
      <c r="H69" s="522"/>
      <c r="O69" s="213"/>
    </row>
    <row r="70" spans="1:16" ht="12.75" customHeight="1">
      <c r="A70" s="401" t="s">
        <v>1076</v>
      </c>
      <c r="B70" s="220" t="s">
        <v>230</v>
      </c>
      <c r="C70" s="41" t="s">
        <v>1317</v>
      </c>
      <c r="D70" s="36"/>
      <c r="E70" s="40" t="s">
        <v>301</v>
      </c>
      <c r="F70" s="42" t="s">
        <v>3</v>
      </c>
      <c r="G70" s="213">
        <v>1670</v>
      </c>
      <c r="H70" s="523"/>
      <c r="I70" s="788"/>
      <c r="O70" s="213"/>
    </row>
    <row r="71" spans="1:16" ht="12.75" customHeight="1">
      <c r="A71" s="401" t="s">
        <v>1076</v>
      </c>
      <c r="B71" s="838" t="s">
        <v>230</v>
      </c>
      <c r="C71" s="839" t="s">
        <v>1318</v>
      </c>
      <c r="D71" s="840"/>
      <c r="E71" s="841" t="s">
        <v>297</v>
      </c>
      <c r="F71" s="842" t="s">
        <v>3</v>
      </c>
      <c r="G71" s="843">
        <v>965</v>
      </c>
      <c r="H71" s="844"/>
      <c r="I71" s="845"/>
      <c r="N71" s="205" t="s">
        <v>1218</v>
      </c>
      <c r="O71" s="213"/>
    </row>
    <row r="72" spans="1:16" ht="12.75" customHeight="1">
      <c r="A72" s="401" t="s">
        <v>1076</v>
      </c>
      <c r="B72" s="838" t="s">
        <v>230</v>
      </c>
      <c r="C72" s="839" t="s">
        <v>1319</v>
      </c>
      <c r="D72" s="840"/>
      <c r="E72" s="841" t="s">
        <v>297</v>
      </c>
      <c r="F72" s="842" t="s">
        <v>3</v>
      </c>
      <c r="G72" s="833">
        <v>918</v>
      </c>
      <c r="H72" s="844"/>
      <c r="I72" s="845"/>
      <c r="N72" s="205" t="s">
        <v>1218</v>
      </c>
      <c r="O72" s="214"/>
      <c r="P72" s="524"/>
    </row>
    <row r="73" spans="1:16" ht="12.75" customHeight="1">
      <c r="A73" s="401" t="s">
        <v>1076</v>
      </c>
      <c r="B73" s="838" t="s">
        <v>1273</v>
      </c>
      <c r="C73" s="839" t="s">
        <v>1311</v>
      </c>
      <c r="D73" s="840"/>
      <c r="E73" s="841" t="s">
        <v>1320</v>
      </c>
      <c r="F73" s="842" t="s">
        <v>3</v>
      </c>
      <c r="G73" s="833">
        <v>777</v>
      </c>
      <c r="H73" s="844">
        <f>SUM(G56:G73)</f>
        <v>19147</v>
      </c>
      <c r="I73" s="845"/>
      <c r="N73" s="205" t="s">
        <v>1271</v>
      </c>
      <c r="O73" s="214"/>
      <c r="P73" s="524"/>
    </row>
    <row r="74" spans="1:16" ht="12.75" customHeight="1">
      <c r="A74" s="401"/>
      <c r="B74" s="220"/>
      <c r="C74" s="41"/>
      <c r="D74" s="36"/>
      <c r="E74" s="46"/>
      <c r="G74" s="206"/>
      <c r="H74" s="522"/>
    </row>
    <row r="75" spans="1:16" ht="12.75" customHeight="1">
      <c r="A75" s="401" t="s">
        <v>1079</v>
      </c>
      <c r="B75" s="220" t="s">
        <v>230</v>
      </c>
      <c r="C75" s="41" t="s">
        <v>24</v>
      </c>
      <c r="D75" s="36"/>
      <c r="E75" s="46" t="s">
        <v>197</v>
      </c>
      <c r="F75" s="42" t="s">
        <v>3</v>
      </c>
      <c r="G75" s="213">
        <v>2987</v>
      </c>
      <c r="H75" s="522"/>
      <c r="O75" s="213"/>
    </row>
    <row r="76" spans="1:16" ht="12.75" customHeight="1">
      <c r="A76" s="401" t="s">
        <v>1079</v>
      </c>
      <c r="B76" s="220" t="s">
        <v>230</v>
      </c>
      <c r="C76" s="41" t="s">
        <v>90</v>
      </c>
      <c r="D76" s="36"/>
      <c r="E76" s="40" t="s">
        <v>302</v>
      </c>
      <c r="F76" s="42" t="s">
        <v>3</v>
      </c>
      <c r="G76" s="213">
        <v>747</v>
      </c>
      <c r="H76" s="522"/>
      <c r="I76" s="788"/>
      <c r="O76" s="213"/>
    </row>
    <row r="77" spans="1:16" ht="12.75" customHeight="1">
      <c r="A77" s="401" t="s">
        <v>1079</v>
      </c>
      <c r="B77" s="838" t="s">
        <v>230</v>
      </c>
      <c r="C77" s="839" t="s">
        <v>92</v>
      </c>
      <c r="D77" s="840"/>
      <c r="E77" s="841" t="s">
        <v>303</v>
      </c>
      <c r="F77" s="842" t="s">
        <v>3</v>
      </c>
      <c r="G77" s="843">
        <v>0</v>
      </c>
      <c r="H77" s="844"/>
      <c r="I77" s="845"/>
      <c r="N77" s="205" t="s">
        <v>1274</v>
      </c>
      <c r="O77" s="213"/>
    </row>
    <row r="78" spans="1:16" ht="12.75" customHeight="1">
      <c r="A78" s="401" t="s">
        <v>1079</v>
      </c>
      <c r="B78" s="220" t="s">
        <v>230</v>
      </c>
      <c r="C78" s="41" t="s">
        <v>94</v>
      </c>
      <c r="D78" s="36"/>
      <c r="E78" s="40" t="s">
        <v>304</v>
      </c>
      <c r="F78" s="42" t="s">
        <v>3</v>
      </c>
      <c r="G78" s="213">
        <v>692</v>
      </c>
      <c r="H78" s="522"/>
      <c r="O78" s="213"/>
    </row>
    <row r="79" spans="1:16" ht="12.75" customHeight="1">
      <c r="A79" s="401" t="s">
        <v>1079</v>
      </c>
      <c r="B79" s="220" t="s">
        <v>230</v>
      </c>
      <c r="C79" s="41" t="s">
        <v>96</v>
      </c>
      <c r="D79" s="36"/>
      <c r="E79" s="40" t="s">
        <v>305</v>
      </c>
      <c r="F79" s="42" t="s">
        <v>3</v>
      </c>
      <c r="G79" s="213">
        <v>3432</v>
      </c>
      <c r="H79" s="522"/>
      <c r="O79" s="213"/>
    </row>
    <row r="80" spans="1:16" ht="12.75" customHeight="1">
      <c r="A80" s="401" t="s">
        <v>1079</v>
      </c>
      <c r="B80" s="838" t="s">
        <v>230</v>
      </c>
      <c r="C80" s="839" t="s">
        <v>98</v>
      </c>
      <c r="D80" s="840"/>
      <c r="E80" s="841" t="s">
        <v>306</v>
      </c>
      <c r="F80" s="842" t="s">
        <v>3</v>
      </c>
      <c r="G80" s="843">
        <v>581</v>
      </c>
      <c r="H80" s="844"/>
      <c r="I80" s="845"/>
      <c r="N80" s="205" t="s">
        <v>1218</v>
      </c>
      <c r="O80" s="213"/>
    </row>
    <row r="81" spans="1:16" ht="12.75" customHeight="1">
      <c r="A81" s="401" t="s">
        <v>1079</v>
      </c>
      <c r="B81" s="220" t="s">
        <v>230</v>
      </c>
      <c r="C81" s="41" t="s">
        <v>100</v>
      </c>
      <c r="D81" s="36"/>
      <c r="E81" s="40" t="s">
        <v>307</v>
      </c>
      <c r="F81" s="42" t="s">
        <v>3</v>
      </c>
      <c r="G81" s="213">
        <v>14507</v>
      </c>
      <c r="H81" s="522"/>
      <c r="O81" s="213"/>
    </row>
    <row r="82" spans="1:16" ht="12.75" customHeight="1">
      <c r="A82" s="401" t="s">
        <v>1079</v>
      </c>
      <c r="B82" s="838" t="s">
        <v>230</v>
      </c>
      <c r="C82" s="839" t="s">
        <v>102</v>
      </c>
      <c r="D82" s="840"/>
      <c r="E82" s="841" t="s">
        <v>89</v>
      </c>
      <c r="F82" s="842" t="s">
        <v>3</v>
      </c>
      <c r="G82" s="843">
        <v>3519</v>
      </c>
      <c r="H82" s="844"/>
      <c r="I82" s="845"/>
      <c r="N82" s="205" t="s">
        <v>1218</v>
      </c>
      <c r="O82" s="213"/>
    </row>
    <row r="83" spans="1:16" ht="12.75" customHeight="1">
      <c r="A83" s="401" t="s">
        <v>1079</v>
      </c>
      <c r="B83" s="220" t="s">
        <v>230</v>
      </c>
      <c r="C83" s="41" t="s">
        <v>104</v>
      </c>
      <c r="D83" s="36"/>
      <c r="E83" s="40" t="s">
        <v>308</v>
      </c>
      <c r="F83" s="42" t="s">
        <v>3</v>
      </c>
      <c r="G83" s="213">
        <v>256</v>
      </c>
      <c r="H83" s="522"/>
      <c r="O83" s="213"/>
    </row>
    <row r="84" spans="1:16" ht="12.75" customHeight="1">
      <c r="A84" s="401" t="s">
        <v>1079</v>
      </c>
      <c r="B84" s="220" t="s">
        <v>230</v>
      </c>
      <c r="C84" s="41" t="s">
        <v>205</v>
      </c>
      <c r="D84" s="36"/>
      <c r="E84" s="40" t="s">
        <v>309</v>
      </c>
      <c r="F84" s="42" t="s">
        <v>3</v>
      </c>
      <c r="G84" s="213">
        <v>256</v>
      </c>
      <c r="H84" s="522"/>
      <c r="O84" s="213"/>
    </row>
    <row r="85" spans="1:16" ht="12.75" customHeight="1">
      <c r="A85" s="401" t="s">
        <v>1079</v>
      </c>
      <c r="B85" s="220" t="s">
        <v>230</v>
      </c>
      <c r="C85" s="41" t="s">
        <v>207</v>
      </c>
      <c r="D85" s="36"/>
      <c r="E85" s="40" t="s">
        <v>310</v>
      </c>
      <c r="F85" s="42" t="s">
        <v>3</v>
      </c>
      <c r="G85" s="213">
        <v>266</v>
      </c>
      <c r="H85" s="522"/>
      <c r="O85" s="213"/>
    </row>
    <row r="86" spans="1:16" ht="12.75" customHeight="1">
      <c r="A86" s="401" t="s">
        <v>1079</v>
      </c>
      <c r="B86" s="220" t="s">
        <v>230</v>
      </c>
      <c r="C86" s="41" t="s">
        <v>209</v>
      </c>
      <c r="D86" s="36"/>
      <c r="E86" s="40" t="s">
        <v>311</v>
      </c>
      <c r="F86" s="42" t="s">
        <v>3</v>
      </c>
      <c r="G86" s="213">
        <v>261</v>
      </c>
      <c r="H86" s="523"/>
      <c r="O86" s="213"/>
    </row>
    <row r="87" spans="1:16" ht="12.75" customHeight="1">
      <c r="A87" s="401" t="s">
        <v>1079</v>
      </c>
      <c r="B87" s="220" t="s">
        <v>230</v>
      </c>
      <c r="C87" s="41" t="s">
        <v>211</v>
      </c>
      <c r="D87" s="36"/>
      <c r="E87" s="40" t="s">
        <v>312</v>
      </c>
      <c r="F87" s="42" t="s">
        <v>3</v>
      </c>
      <c r="G87" s="213">
        <v>256</v>
      </c>
      <c r="H87" s="522"/>
      <c r="I87" s="788"/>
      <c r="O87" s="213"/>
    </row>
    <row r="88" spans="1:16" ht="12.75" customHeight="1">
      <c r="A88" s="401" t="s">
        <v>1079</v>
      </c>
      <c r="B88" s="220" t="s">
        <v>230</v>
      </c>
      <c r="C88" s="41" t="s">
        <v>313</v>
      </c>
      <c r="D88" s="36"/>
      <c r="E88" s="40" t="s">
        <v>314</v>
      </c>
      <c r="F88" s="42" t="s">
        <v>3</v>
      </c>
      <c r="G88" s="213">
        <v>1302</v>
      </c>
      <c r="H88" s="523"/>
      <c r="O88" s="213"/>
    </row>
    <row r="89" spans="1:16" ht="12.75" customHeight="1">
      <c r="A89" s="401" t="s">
        <v>1079</v>
      </c>
      <c r="B89" s="220" t="s">
        <v>230</v>
      </c>
      <c r="C89" s="41" t="s">
        <v>315</v>
      </c>
      <c r="D89" s="36"/>
      <c r="E89" s="43" t="s">
        <v>203</v>
      </c>
      <c r="F89" s="44" t="s">
        <v>3</v>
      </c>
      <c r="G89" s="214">
        <v>652</v>
      </c>
      <c r="H89" s="524"/>
      <c r="O89" s="214"/>
      <c r="P89" s="524"/>
    </row>
    <row r="90" spans="1:16" ht="12.75" customHeight="1">
      <c r="A90" s="401" t="s">
        <v>1079</v>
      </c>
      <c r="B90" s="838" t="s">
        <v>1273</v>
      </c>
      <c r="C90" s="839" t="s">
        <v>607</v>
      </c>
      <c r="D90" s="840"/>
      <c r="E90" s="858" t="s">
        <v>203</v>
      </c>
      <c r="F90" s="859" t="s">
        <v>3</v>
      </c>
      <c r="G90" s="833">
        <v>603</v>
      </c>
      <c r="H90" s="860">
        <f>SUM(G75:G90)</f>
        <v>30317</v>
      </c>
      <c r="I90" s="845"/>
      <c r="N90" s="205" t="s">
        <v>1271</v>
      </c>
      <c r="O90" s="214"/>
      <c r="P90" s="524"/>
    </row>
    <row r="91" spans="1:16" ht="12.75" customHeight="1">
      <c r="A91" s="401"/>
      <c r="B91" s="220"/>
      <c r="C91" s="41"/>
      <c r="D91" s="36"/>
      <c r="G91" s="206"/>
      <c r="H91" s="522"/>
    </row>
    <row r="92" spans="1:16" ht="12.75" customHeight="1">
      <c r="A92" s="401" t="s">
        <v>1073</v>
      </c>
      <c r="B92" s="220" t="s">
        <v>230</v>
      </c>
      <c r="C92" s="41" t="s">
        <v>26</v>
      </c>
      <c r="D92" s="36"/>
      <c r="E92" s="40" t="s">
        <v>316</v>
      </c>
      <c r="F92" s="42" t="s">
        <v>3</v>
      </c>
      <c r="G92" s="213">
        <v>198</v>
      </c>
      <c r="H92" s="522"/>
      <c r="O92" s="213"/>
    </row>
    <row r="93" spans="1:16" ht="12.75" customHeight="1">
      <c r="A93" s="401" t="s">
        <v>1073</v>
      </c>
      <c r="B93" s="220" t="s">
        <v>230</v>
      </c>
      <c r="C93" s="41" t="s">
        <v>28</v>
      </c>
      <c r="D93" s="36"/>
      <c r="E93" s="40" t="s">
        <v>317</v>
      </c>
      <c r="F93" s="42" t="s">
        <v>3</v>
      </c>
      <c r="G93" s="213">
        <v>2120</v>
      </c>
      <c r="H93" s="522"/>
      <c r="O93" s="213"/>
    </row>
    <row r="94" spans="1:16" ht="12.75" customHeight="1">
      <c r="A94" s="401" t="s">
        <v>1073</v>
      </c>
      <c r="B94" s="220" t="s">
        <v>230</v>
      </c>
      <c r="C94" s="41" t="s">
        <v>30</v>
      </c>
      <c r="D94" s="36"/>
      <c r="E94" s="40" t="s">
        <v>318</v>
      </c>
      <c r="F94" s="42" t="s">
        <v>3</v>
      </c>
      <c r="G94" s="213">
        <v>1540</v>
      </c>
      <c r="H94" s="522"/>
      <c r="I94" s="788"/>
      <c r="O94" s="213"/>
    </row>
    <row r="95" spans="1:16" ht="12.75" customHeight="1">
      <c r="A95" s="401" t="s">
        <v>1076</v>
      </c>
      <c r="B95" s="220" t="s">
        <v>230</v>
      </c>
      <c r="C95" s="41" t="s">
        <v>113</v>
      </c>
      <c r="D95" s="36"/>
      <c r="E95" s="40" t="s">
        <v>319</v>
      </c>
      <c r="F95" s="42" t="s">
        <v>3</v>
      </c>
      <c r="G95" s="213">
        <v>322</v>
      </c>
      <c r="H95" s="522"/>
      <c r="O95" s="213"/>
    </row>
    <row r="96" spans="1:16" ht="12.75" customHeight="1">
      <c r="A96" s="401" t="s">
        <v>1079</v>
      </c>
      <c r="B96" s="220" t="s">
        <v>230</v>
      </c>
      <c r="C96" s="41" t="s">
        <v>115</v>
      </c>
      <c r="D96" s="36"/>
      <c r="E96" s="40" t="s">
        <v>320</v>
      </c>
      <c r="F96" s="42" t="s">
        <v>3</v>
      </c>
      <c r="G96" s="213">
        <v>294</v>
      </c>
      <c r="H96" s="522"/>
      <c r="O96" s="213"/>
    </row>
    <row r="97" spans="1:16" ht="12.75" customHeight="1">
      <c r="A97" s="401" t="s">
        <v>1079</v>
      </c>
      <c r="B97" s="220" t="s">
        <v>230</v>
      </c>
      <c r="C97" s="41" t="s">
        <v>116</v>
      </c>
      <c r="D97" s="36"/>
      <c r="E97" s="40" t="s">
        <v>321</v>
      </c>
      <c r="F97" s="42" t="s">
        <v>3</v>
      </c>
      <c r="G97" s="213">
        <v>1069</v>
      </c>
      <c r="H97" s="522"/>
      <c r="O97" s="213"/>
    </row>
    <row r="98" spans="1:16" ht="12.75" customHeight="1">
      <c r="A98" s="401" t="s">
        <v>1079</v>
      </c>
      <c r="B98" s="220" t="s">
        <v>230</v>
      </c>
      <c r="C98" s="41" t="s">
        <v>118</v>
      </c>
      <c r="D98" s="36"/>
      <c r="E98" s="40" t="s">
        <v>322</v>
      </c>
      <c r="F98" s="42" t="s">
        <v>3</v>
      </c>
      <c r="G98" s="213">
        <v>1366</v>
      </c>
      <c r="H98" s="522"/>
      <c r="O98" s="213"/>
    </row>
    <row r="99" spans="1:16" ht="12.75" customHeight="1">
      <c r="A99" s="401" t="s">
        <v>1079</v>
      </c>
      <c r="B99" s="220" t="s">
        <v>230</v>
      </c>
      <c r="C99" s="41" t="s">
        <v>120</v>
      </c>
      <c r="D99" s="36"/>
      <c r="E99" s="40" t="s">
        <v>323</v>
      </c>
      <c r="F99" s="42" t="s">
        <v>3</v>
      </c>
      <c r="G99" s="213">
        <v>2082</v>
      </c>
      <c r="H99" s="522"/>
      <c r="O99" s="213"/>
    </row>
    <row r="100" spans="1:16" ht="12.75" customHeight="1">
      <c r="A100" s="401" t="s">
        <v>1079</v>
      </c>
      <c r="B100" s="220" t="s">
        <v>230</v>
      </c>
      <c r="C100" s="41" t="s">
        <v>122</v>
      </c>
      <c r="D100" s="36"/>
      <c r="E100" s="40" t="s">
        <v>324</v>
      </c>
      <c r="F100" s="42" t="s">
        <v>3</v>
      </c>
      <c r="G100" s="213">
        <v>228</v>
      </c>
      <c r="H100" s="523"/>
      <c r="O100" s="213"/>
    </row>
    <row r="101" spans="1:16" ht="12.75" customHeight="1">
      <c r="A101" s="401" t="s">
        <v>1079</v>
      </c>
      <c r="B101" s="220" t="s">
        <v>230</v>
      </c>
      <c r="C101" s="41" t="s">
        <v>325</v>
      </c>
      <c r="D101" s="36"/>
      <c r="E101" s="40" t="s">
        <v>326</v>
      </c>
      <c r="F101" s="42" t="s">
        <v>3</v>
      </c>
      <c r="G101" s="213">
        <v>269</v>
      </c>
      <c r="H101" s="522"/>
      <c r="O101" s="213"/>
    </row>
    <row r="102" spans="1:16" ht="12.75" customHeight="1">
      <c r="A102" s="401" t="s">
        <v>1079</v>
      </c>
      <c r="B102" s="220" t="s">
        <v>230</v>
      </c>
      <c r="C102" s="41" t="s">
        <v>327</v>
      </c>
      <c r="D102" s="36"/>
      <c r="E102" s="40" t="s">
        <v>328</v>
      </c>
      <c r="F102" s="42" t="s">
        <v>3</v>
      </c>
      <c r="G102" s="214">
        <v>571</v>
      </c>
      <c r="H102" s="522"/>
      <c r="O102" s="214"/>
      <c r="P102" s="857"/>
    </row>
    <row r="103" spans="1:16" ht="12.75" customHeight="1">
      <c r="A103" s="401" t="s">
        <v>1073</v>
      </c>
      <c r="B103" s="838" t="s">
        <v>1273</v>
      </c>
      <c r="C103" s="839" t="s">
        <v>628</v>
      </c>
      <c r="D103" s="840"/>
      <c r="E103" s="841" t="s">
        <v>974</v>
      </c>
      <c r="F103" s="842" t="s">
        <v>3</v>
      </c>
      <c r="G103" s="833">
        <v>654</v>
      </c>
      <c r="H103" s="844"/>
      <c r="I103" s="845"/>
      <c r="N103" s="205" t="s">
        <v>1271</v>
      </c>
      <c r="O103" s="214"/>
      <c r="P103" s="857"/>
    </row>
    <row r="104" spans="1:16" ht="12.75" customHeight="1">
      <c r="A104" s="401" t="s">
        <v>1079</v>
      </c>
      <c r="B104" s="838" t="s">
        <v>1273</v>
      </c>
      <c r="C104" s="839" t="s">
        <v>630</v>
      </c>
      <c r="D104" s="840"/>
      <c r="E104" s="858" t="s">
        <v>429</v>
      </c>
      <c r="F104" s="859" t="s">
        <v>3</v>
      </c>
      <c r="G104" s="833">
        <v>2623</v>
      </c>
      <c r="H104" s="860">
        <f>SUM(G92:G104)</f>
        <v>13336</v>
      </c>
      <c r="I104" s="845"/>
      <c r="N104" s="205" t="s">
        <v>1271</v>
      </c>
      <c r="O104" s="214"/>
      <c r="P104" s="524"/>
    </row>
    <row r="105" spans="1:16" ht="12.75" customHeight="1">
      <c r="A105" s="401"/>
      <c r="B105" s="220"/>
      <c r="C105" s="41"/>
      <c r="D105" s="36"/>
      <c r="G105" s="206"/>
      <c r="H105" s="522"/>
    </row>
    <row r="106" spans="1:16" ht="12.75" customHeight="1">
      <c r="A106" s="401" t="s">
        <v>1080</v>
      </c>
      <c r="B106" s="220" t="s">
        <v>230</v>
      </c>
      <c r="C106" s="41" t="s">
        <v>32</v>
      </c>
      <c r="D106" s="36"/>
      <c r="E106" s="40" t="s">
        <v>329</v>
      </c>
      <c r="F106" s="42" t="s">
        <v>3</v>
      </c>
      <c r="G106" s="213">
        <v>2076</v>
      </c>
      <c r="H106" s="522"/>
      <c r="O106" s="213"/>
    </row>
    <row r="107" spans="1:16" ht="12.75" customHeight="1">
      <c r="A107" s="401" t="s">
        <v>1080</v>
      </c>
      <c r="B107" s="220" t="s">
        <v>230</v>
      </c>
      <c r="C107" s="41" t="s">
        <v>133</v>
      </c>
      <c r="D107" s="36"/>
      <c r="E107" s="40" t="s">
        <v>330</v>
      </c>
      <c r="F107" s="42" t="s">
        <v>3</v>
      </c>
      <c r="G107" s="213">
        <v>268</v>
      </c>
      <c r="H107" s="522"/>
      <c r="I107" s="788"/>
      <c r="O107" s="213"/>
    </row>
    <row r="108" spans="1:16" ht="12.75" customHeight="1">
      <c r="A108" s="401" t="s">
        <v>1080</v>
      </c>
      <c r="B108" s="838" t="s">
        <v>230</v>
      </c>
      <c r="C108" s="839" t="s">
        <v>135</v>
      </c>
      <c r="D108" s="840"/>
      <c r="E108" s="841" t="s">
        <v>331</v>
      </c>
      <c r="F108" s="842" t="s">
        <v>3</v>
      </c>
      <c r="G108" s="843">
        <v>5056</v>
      </c>
      <c r="H108" s="844"/>
      <c r="I108" s="845"/>
      <c r="N108" s="205" t="s">
        <v>1218</v>
      </c>
      <c r="O108" s="213"/>
    </row>
    <row r="109" spans="1:16" ht="12.75" customHeight="1">
      <c r="A109" s="401" t="s">
        <v>1080</v>
      </c>
      <c r="B109" s="220" t="s">
        <v>230</v>
      </c>
      <c r="C109" s="41" t="s">
        <v>137</v>
      </c>
      <c r="D109" s="36"/>
      <c r="E109" s="40" t="s">
        <v>332</v>
      </c>
      <c r="F109" s="42" t="s">
        <v>3</v>
      </c>
      <c r="G109" s="213">
        <v>2963</v>
      </c>
      <c r="H109" s="522"/>
      <c r="O109" s="213"/>
    </row>
    <row r="110" spans="1:16" ht="12.75" customHeight="1">
      <c r="A110" s="401" t="s">
        <v>1080</v>
      </c>
      <c r="B110" s="220" t="s">
        <v>230</v>
      </c>
      <c r="C110" s="41" t="s">
        <v>333</v>
      </c>
      <c r="D110" s="36"/>
      <c r="E110" s="40" t="s">
        <v>334</v>
      </c>
      <c r="F110" s="42" t="s">
        <v>3</v>
      </c>
      <c r="G110" s="213">
        <v>526</v>
      </c>
      <c r="H110" s="522"/>
      <c r="O110" s="213"/>
    </row>
    <row r="111" spans="1:16" ht="12.75" customHeight="1">
      <c r="A111" s="401" t="s">
        <v>1080</v>
      </c>
      <c r="B111" s="220" t="s">
        <v>230</v>
      </c>
      <c r="C111" s="41" t="s">
        <v>335</v>
      </c>
      <c r="D111" s="36"/>
      <c r="E111" s="40" t="s">
        <v>336</v>
      </c>
      <c r="F111" s="42" t="s">
        <v>3</v>
      </c>
      <c r="G111" s="213">
        <v>522</v>
      </c>
      <c r="H111" s="522"/>
      <c r="O111" s="213"/>
    </row>
    <row r="112" spans="1:16" ht="12.75" customHeight="1">
      <c r="A112" s="401" t="s">
        <v>1080</v>
      </c>
      <c r="B112" s="220" t="s">
        <v>230</v>
      </c>
      <c r="C112" s="41" t="s">
        <v>337</v>
      </c>
      <c r="D112" s="36"/>
      <c r="E112" s="40" t="s">
        <v>338</v>
      </c>
      <c r="F112" s="42" t="s">
        <v>3</v>
      </c>
      <c r="G112" s="213">
        <v>587</v>
      </c>
      <c r="H112" s="522"/>
      <c r="I112" s="788"/>
      <c r="O112" s="213"/>
    </row>
    <row r="113" spans="1:16" ht="12.75" customHeight="1">
      <c r="A113" s="401" t="s">
        <v>1080</v>
      </c>
      <c r="B113" s="220" t="s">
        <v>230</v>
      </c>
      <c r="C113" s="41" t="s">
        <v>339</v>
      </c>
      <c r="D113" s="36"/>
      <c r="E113" s="40" t="s">
        <v>340</v>
      </c>
      <c r="F113" s="42" t="s">
        <v>3</v>
      </c>
      <c r="G113" s="213">
        <v>463</v>
      </c>
      <c r="H113" s="522"/>
      <c r="I113" s="788"/>
      <c r="O113" s="213"/>
    </row>
    <row r="114" spans="1:16" ht="12.75" customHeight="1">
      <c r="A114" s="401" t="s">
        <v>1080</v>
      </c>
      <c r="B114" s="220" t="s">
        <v>230</v>
      </c>
      <c r="C114" s="41" t="s">
        <v>341</v>
      </c>
      <c r="D114" s="36"/>
      <c r="E114" s="40" t="s">
        <v>342</v>
      </c>
      <c r="F114" s="42" t="s">
        <v>3</v>
      </c>
      <c r="G114" s="213">
        <v>419</v>
      </c>
      <c r="H114" s="522"/>
      <c r="O114" s="213"/>
    </row>
    <row r="115" spans="1:16" ht="12.75" customHeight="1">
      <c r="A115" s="401" t="s">
        <v>1080</v>
      </c>
      <c r="B115" s="220" t="s">
        <v>230</v>
      </c>
      <c r="C115" s="41" t="s">
        <v>343</v>
      </c>
      <c r="D115" s="36"/>
      <c r="E115" s="40" t="s">
        <v>344</v>
      </c>
      <c r="F115" s="42" t="s">
        <v>3</v>
      </c>
      <c r="G115" s="213">
        <v>464</v>
      </c>
      <c r="H115" s="522"/>
      <c r="O115" s="213"/>
    </row>
    <row r="116" spans="1:16" ht="12.75" customHeight="1">
      <c r="A116" s="401" t="s">
        <v>1080</v>
      </c>
      <c r="B116" s="220" t="s">
        <v>230</v>
      </c>
      <c r="C116" s="41" t="s">
        <v>345</v>
      </c>
      <c r="D116" s="36"/>
      <c r="E116" s="40" t="s">
        <v>346</v>
      </c>
      <c r="F116" s="42" t="s">
        <v>3</v>
      </c>
      <c r="G116" s="213">
        <v>202</v>
      </c>
      <c r="H116" s="522"/>
      <c r="O116" s="213"/>
    </row>
    <row r="117" spans="1:16" ht="12.75" customHeight="1">
      <c r="A117" s="401" t="s">
        <v>1080</v>
      </c>
      <c r="B117" s="220" t="s">
        <v>230</v>
      </c>
      <c r="C117" s="41" t="s">
        <v>347</v>
      </c>
      <c r="D117" s="36"/>
      <c r="E117" s="40" t="s">
        <v>348</v>
      </c>
      <c r="F117" s="42" t="s">
        <v>3</v>
      </c>
      <c r="G117" s="213">
        <v>170</v>
      </c>
      <c r="H117" s="522"/>
      <c r="I117" s="788"/>
      <c r="O117" s="213"/>
    </row>
    <row r="118" spans="1:16" ht="12.75" customHeight="1">
      <c r="A118" s="401" t="s">
        <v>1080</v>
      </c>
      <c r="B118" s="220" t="s">
        <v>230</v>
      </c>
      <c r="C118" s="41" t="s">
        <v>349</v>
      </c>
      <c r="D118" s="36"/>
      <c r="E118" s="40" t="s">
        <v>348</v>
      </c>
      <c r="F118" s="42" t="s">
        <v>3</v>
      </c>
      <c r="G118" s="213">
        <v>182</v>
      </c>
      <c r="H118" s="522"/>
      <c r="O118" s="213"/>
    </row>
    <row r="119" spans="1:16" ht="12.75" customHeight="1">
      <c r="A119" s="401" t="s">
        <v>1080</v>
      </c>
      <c r="B119" s="220" t="s">
        <v>230</v>
      </c>
      <c r="C119" s="41" t="s">
        <v>350</v>
      </c>
      <c r="D119" s="36"/>
      <c r="E119" s="40" t="s">
        <v>351</v>
      </c>
      <c r="F119" s="42" t="s">
        <v>3</v>
      </c>
      <c r="G119" s="213">
        <v>64</v>
      </c>
      <c r="H119" s="522"/>
      <c r="O119" s="213"/>
    </row>
    <row r="120" spans="1:16" ht="12.75" customHeight="1">
      <c r="A120" s="401" t="s">
        <v>1080</v>
      </c>
      <c r="B120" s="220" t="s">
        <v>230</v>
      </c>
      <c r="C120" s="41" t="s">
        <v>352</v>
      </c>
      <c r="D120" s="36"/>
      <c r="E120" s="40" t="s">
        <v>353</v>
      </c>
      <c r="F120" s="42" t="s">
        <v>3</v>
      </c>
      <c r="G120" s="213">
        <v>45</v>
      </c>
      <c r="H120" s="522"/>
      <c r="I120" s="788"/>
      <c r="O120" s="213"/>
    </row>
    <row r="121" spans="1:16" ht="12.75" customHeight="1">
      <c r="A121" s="401" t="s">
        <v>1080</v>
      </c>
      <c r="B121" s="220" t="s">
        <v>230</v>
      </c>
      <c r="C121" s="41" t="s">
        <v>354</v>
      </c>
      <c r="D121" s="36"/>
      <c r="E121" s="40" t="s">
        <v>355</v>
      </c>
      <c r="F121" s="42" t="s">
        <v>3</v>
      </c>
      <c r="G121" s="213">
        <v>3392</v>
      </c>
      <c r="H121" s="522"/>
      <c r="O121" s="213"/>
    </row>
    <row r="122" spans="1:16" ht="12.75" customHeight="1">
      <c r="A122" s="401" t="s">
        <v>1080</v>
      </c>
      <c r="B122" s="220" t="s">
        <v>230</v>
      </c>
      <c r="C122" s="41" t="s">
        <v>356</v>
      </c>
      <c r="D122" s="36"/>
      <c r="E122" s="40" t="s">
        <v>357</v>
      </c>
      <c r="F122" s="42" t="s">
        <v>3</v>
      </c>
      <c r="G122" s="213">
        <v>612</v>
      </c>
      <c r="H122" s="522"/>
      <c r="O122" s="213"/>
    </row>
    <row r="123" spans="1:16" ht="12.75" customHeight="1">
      <c r="A123" s="401" t="s">
        <v>1080</v>
      </c>
      <c r="B123" s="220" t="s">
        <v>230</v>
      </c>
      <c r="C123" s="41" t="s">
        <v>358</v>
      </c>
      <c r="D123" s="36"/>
      <c r="E123" s="40" t="s">
        <v>359</v>
      </c>
      <c r="F123" s="42" t="s">
        <v>3</v>
      </c>
      <c r="G123" s="213">
        <v>5324</v>
      </c>
      <c r="H123" s="522"/>
      <c r="O123" s="213"/>
    </row>
    <row r="124" spans="1:16" ht="12.75" customHeight="1">
      <c r="A124" s="401" t="s">
        <v>1080</v>
      </c>
      <c r="B124" s="220" t="s">
        <v>230</v>
      </c>
      <c r="C124" s="41" t="s">
        <v>360</v>
      </c>
      <c r="D124" s="36"/>
      <c r="E124" s="40" t="s">
        <v>361</v>
      </c>
      <c r="F124" s="42" t="s">
        <v>3</v>
      </c>
      <c r="G124" s="213">
        <v>672</v>
      </c>
      <c r="H124" s="522"/>
      <c r="I124" s="788"/>
      <c r="O124" s="213"/>
    </row>
    <row r="125" spans="1:16" ht="12.75" customHeight="1">
      <c r="A125" s="401" t="s">
        <v>1080</v>
      </c>
      <c r="B125" s="220" t="s">
        <v>230</v>
      </c>
      <c r="C125" s="41" t="s">
        <v>362</v>
      </c>
      <c r="D125" s="36"/>
      <c r="E125" s="40" t="s">
        <v>363</v>
      </c>
      <c r="F125" s="42" t="s">
        <v>3</v>
      </c>
      <c r="G125" s="213">
        <v>431</v>
      </c>
      <c r="H125" s="522"/>
      <c r="O125" s="213"/>
    </row>
    <row r="126" spans="1:16" ht="12.75" customHeight="1">
      <c r="A126" s="401" t="s">
        <v>1080</v>
      </c>
      <c r="B126" s="220" t="s">
        <v>230</v>
      </c>
      <c r="C126" s="41" t="s">
        <v>364</v>
      </c>
      <c r="D126" s="36"/>
      <c r="E126" s="40" t="s">
        <v>365</v>
      </c>
      <c r="F126" s="42" t="s">
        <v>3</v>
      </c>
      <c r="G126" s="213">
        <v>705</v>
      </c>
      <c r="H126" s="522"/>
      <c r="I126" s="788"/>
      <c r="O126" s="213"/>
    </row>
    <row r="127" spans="1:16" ht="12.75" customHeight="1">
      <c r="A127" s="401" t="s">
        <v>1080</v>
      </c>
      <c r="B127" s="220" t="s">
        <v>230</v>
      </c>
      <c r="C127" s="41" t="s">
        <v>366</v>
      </c>
      <c r="D127" s="36"/>
      <c r="E127" s="40" t="s">
        <v>367</v>
      </c>
      <c r="F127" s="42" t="s">
        <v>3</v>
      </c>
      <c r="G127" s="214">
        <v>4041</v>
      </c>
      <c r="H127" s="522"/>
      <c r="I127" s="788"/>
      <c r="O127" s="214"/>
      <c r="P127" s="524"/>
    </row>
    <row r="128" spans="1:16" ht="12.75" customHeight="1">
      <c r="A128" s="401" t="s">
        <v>1080</v>
      </c>
      <c r="B128" s="838" t="s">
        <v>1273</v>
      </c>
      <c r="C128" s="839" t="s">
        <v>998</v>
      </c>
      <c r="D128" s="840"/>
      <c r="E128" s="858" t="s">
        <v>1217</v>
      </c>
      <c r="F128" s="859" t="s">
        <v>3</v>
      </c>
      <c r="G128" s="833">
        <v>361</v>
      </c>
      <c r="H128" s="860">
        <f>SUM(G106:G128)</f>
        <v>29545</v>
      </c>
      <c r="I128" s="969"/>
      <c r="N128" s="205" t="s">
        <v>1271</v>
      </c>
      <c r="O128" s="214"/>
      <c r="P128" s="524"/>
    </row>
    <row r="129" spans="1:94" ht="12.75" customHeight="1">
      <c r="A129" s="401"/>
      <c r="G129" s="215"/>
      <c r="H129" s="522"/>
    </row>
    <row r="130" spans="1:94" ht="12.75" customHeight="1">
      <c r="A130" s="1155" t="s">
        <v>368</v>
      </c>
      <c r="B130" s="1156"/>
      <c r="C130" s="1156"/>
      <c r="D130" s="1156"/>
      <c r="E130" s="1156"/>
      <c r="F130" s="337" t="s">
        <v>3</v>
      </c>
      <c r="G130" s="214"/>
      <c r="H130" s="524">
        <f>SUM(H7:H128)</f>
        <v>167861</v>
      </c>
      <c r="I130" s="208"/>
      <c r="J130" s="208"/>
      <c r="K130" s="209"/>
      <c r="L130" s="210"/>
      <c r="M130" s="209"/>
      <c r="N130" s="208"/>
      <c r="O130" s="209"/>
      <c r="P130" s="524"/>
      <c r="Q130" s="208"/>
      <c r="R130" s="208"/>
      <c r="S130" s="208"/>
      <c r="T130" s="208"/>
      <c r="U130" s="208"/>
      <c r="V130" s="208"/>
      <c r="W130" s="208"/>
      <c r="X130" s="208"/>
      <c r="Y130" s="208"/>
      <c r="Z130" s="208"/>
      <c r="AA130" s="208"/>
      <c r="AB130" s="208"/>
      <c r="AC130" s="208"/>
      <c r="AD130" s="208"/>
      <c r="AE130" s="208"/>
      <c r="AF130" s="208"/>
      <c r="AG130" s="208"/>
      <c r="AH130" s="208"/>
      <c r="AI130" s="208"/>
      <c r="AJ130" s="208"/>
      <c r="AK130" s="208"/>
      <c r="AL130" s="208"/>
      <c r="AM130" s="208"/>
      <c r="AN130" s="208"/>
      <c r="AO130" s="208"/>
      <c r="AP130" s="208"/>
      <c r="AQ130" s="208"/>
      <c r="AR130" s="208"/>
      <c r="AS130" s="208"/>
      <c r="AT130" s="208"/>
      <c r="AU130" s="208"/>
      <c r="AV130" s="208"/>
      <c r="AW130" s="208"/>
      <c r="AX130" s="208"/>
      <c r="AY130" s="208"/>
      <c r="AZ130" s="208"/>
      <c r="BA130" s="208"/>
      <c r="BB130" s="208"/>
      <c r="BC130" s="208"/>
      <c r="BD130" s="208"/>
      <c r="BE130" s="208"/>
      <c r="BF130" s="208"/>
      <c r="BG130" s="208"/>
      <c r="BH130" s="208"/>
      <c r="BI130" s="208"/>
      <c r="BJ130" s="208"/>
      <c r="BK130" s="208"/>
      <c r="BL130" s="208"/>
      <c r="BM130" s="208"/>
      <c r="BN130" s="208"/>
      <c r="BO130" s="208"/>
      <c r="BP130" s="208"/>
      <c r="BQ130" s="208"/>
      <c r="BR130" s="208"/>
      <c r="BS130" s="208"/>
      <c r="BT130" s="208"/>
      <c r="BU130" s="208"/>
      <c r="BV130" s="208"/>
      <c r="BW130" s="208"/>
      <c r="BX130" s="208"/>
      <c r="BY130" s="208"/>
      <c r="BZ130" s="208"/>
      <c r="CA130" s="208"/>
      <c r="CB130" s="208"/>
      <c r="CC130" s="208"/>
      <c r="CD130" s="208"/>
      <c r="CE130" s="208"/>
      <c r="CF130" s="208"/>
      <c r="CG130" s="208"/>
      <c r="CH130" s="208"/>
      <c r="CI130" s="208"/>
      <c r="CJ130" s="208"/>
      <c r="CK130" s="208"/>
      <c r="CL130" s="208"/>
      <c r="CM130" s="208"/>
      <c r="CN130" s="208"/>
      <c r="CO130" s="208"/>
      <c r="CP130" s="208"/>
    </row>
    <row r="131" spans="1:94" s="205" customFormat="1" ht="11.1" customHeight="1">
      <c r="A131" s="397"/>
      <c r="B131" s="19"/>
      <c r="C131" s="19"/>
      <c r="D131" s="19"/>
      <c r="E131" s="20"/>
      <c r="F131" s="21"/>
      <c r="G131" s="502"/>
      <c r="H131" s="632"/>
      <c r="K131" s="206"/>
      <c r="L131" s="207"/>
      <c r="M131" s="206"/>
      <c r="O131" s="206"/>
    </row>
    <row r="132" spans="1:94" s="205" customFormat="1">
      <c r="A132" s="397"/>
      <c r="B132" s="19"/>
      <c r="C132" s="19"/>
      <c r="D132" s="19"/>
      <c r="E132" s="489" t="s">
        <v>1095</v>
      </c>
      <c r="F132" s="21"/>
      <c r="G132" s="502"/>
      <c r="H132" s="632"/>
      <c r="K132" s="206"/>
      <c r="L132" s="207"/>
      <c r="M132" s="206"/>
      <c r="O132" s="206"/>
    </row>
    <row r="133" spans="1:94" s="205" customFormat="1">
      <c r="A133" s="593"/>
      <c r="B133" s="594"/>
      <c r="C133" s="594"/>
      <c r="D133" s="594"/>
      <c r="E133" s="28"/>
      <c r="F133" s="29"/>
      <c r="G133" s="612"/>
      <c r="H133" s="633"/>
      <c r="K133" s="206"/>
      <c r="L133" s="207"/>
      <c r="M133" s="206"/>
      <c r="O133" s="206"/>
    </row>
    <row r="134" spans="1:94" s="205" customFormat="1">
      <c r="A134" s="402"/>
      <c r="B134" s="625"/>
      <c r="C134" s="626"/>
      <c r="D134" s="627"/>
      <c r="E134" s="628"/>
      <c r="F134" s="629"/>
      <c r="G134" s="630"/>
      <c r="H134" s="631"/>
      <c r="K134" s="206"/>
      <c r="L134" s="207"/>
      <c r="M134" s="206"/>
      <c r="O134" s="206"/>
    </row>
    <row r="135" spans="1:94" s="205" customFormat="1">
      <c r="A135" s="402"/>
      <c r="B135" s="335"/>
      <c r="C135" s="211"/>
      <c r="E135" s="207"/>
      <c r="F135" s="527"/>
      <c r="G135" s="216"/>
      <c r="H135" s="525"/>
      <c r="K135" s="206"/>
      <c r="L135" s="207"/>
      <c r="M135" s="206"/>
      <c r="O135" s="206"/>
    </row>
    <row r="136" spans="1:94" s="205" customFormat="1">
      <c r="A136" s="402"/>
      <c r="B136" s="335"/>
      <c r="C136" s="211"/>
      <c r="E136" s="207"/>
      <c r="F136" s="527"/>
      <c r="G136" s="216"/>
      <c r="H136" s="525"/>
      <c r="K136" s="206"/>
      <c r="L136" s="207"/>
      <c r="M136" s="206"/>
      <c r="O136" s="206"/>
    </row>
    <row r="137" spans="1:94" s="205" customFormat="1">
      <c r="A137" s="402"/>
      <c r="B137" s="335"/>
      <c r="C137" s="211"/>
      <c r="E137" s="207"/>
      <c r="F137" s="527"/>
      <c r="G137" s="216"/>
      <c r="H137" s="525"/>
      <c r="K137" s="206"/>
      <c r="L137" s="207"/>
      <c r="M137" s="206"/>
      <c r="O137" s="206"/>
    </row>
    <row r="138" spans="1:94" s="205" customFormat="1">
      <c r="A138" s="402"/>
      <c r="B138" s="335"/>
      <c r="C138" s="211"/>
      <c r="E138" s="207"/>
      <c r="F138" s="527"/>
      <c r="G138" s="216"/>
      <c r="H138" s="525"/>
      <c r="K138" s="206"/>
      <c r="L138" s="207"/>
      <c r="M138" s="206"/>
      <c r="O138" s="206"/>
    </row>
    <row r="139" spans="1:94" s="205" customFormat="1">
      <c r="A139" s="402"/>
      <c r="B139" s="335"/>
      <c r="C139" s="211"/>
      <c r="E139" s="207"/>
      <c r="F139" s="527"/>
      <c r="G139" s="216"/>
      <c r="H139" s="525"/>
      <c r="K139" s="206"/>
      <c r="L139" s="207"/>
      <c r="M139" s="206"/>
      <c r="O139" s="206"/>
    </row>
    <row r="140" spans="1:94">
      <c r="B140" s="335"/>
      <c r="C140" s="211"/>
      <c r="D140" s="205"/>
      <c r="E140" s="207"/>
      <c r="F140" s="527"/>
      <c r="G140" s="216"/>
      <c r="H140" s="525"/>
    </row>
    <row r="141" spans="1:94">
      <c r="B141" s="335"/>
      <c r="C141" s="211"/>
      <c r="D141" s="205"/>
      <c r="E141" s="207"/>
      <c r="F141" s="527"/>
      <c r="G141" s="216"/>
      <c r="H141" s="525"/>
    </row>
    <row r="142" spans="1:94">
      <c r="B142" s="335"/>
      <c r="C142" s="211"/>
      <c r="D142" s="205"/>
      <c r="E142" s="207"/>
      <c r="F142" s="527"/>
      <c r="G142" s="216"/>
      <c r="H142" s="525"/>
    </row>
    <row r="143" spans="1:94">
      <c r="B143" s="335"/>
      <c r="C143" s="211"/>
      <c r="D143" s="205"/>
      <c r="E143" s="207"/>
      <c r="F143" s="527"/>
      <c r="G143" s="216"/>
      <c r="H143" s="525"/>
    </row>
    <row r="144" spans="1:94">
      <c r="B144" s="335"/>
      <c r="C144" s="211"/>
      <c r="D144" s="205"/>
      <c r="E144" s="207"/>
      <c r="F144" s="527"/>
      <c r="G144" s="216"/>
      <c r="H144" s="525"/>
    </row>
    <row r="145" spans="2:8">
      <c r="B145" s="335"/>
      <c r="C145" s="211"/>
      <c r="D145" s="205"/>
      <c r="E145" s="207"/>
      <c r="F145" s="527"/>
      <c r="G145" s="216"/>
      <c r="H145" s="525"/>
    </row>
    <row r="146" spans="2:8">
      <c r="B146" s="335"/>
      <c r="C146" s="211"/>
      <c r="D146" s="205"/>
      <c r="E146" s="207"/>
      <c r="F146" s="527"/>
      <c r="G146" s="216"/>
      <c r="H146" s="525"/>
    </row>
    <row r="147" spans="2:8">
      <c r="B147" s="335"/>
      <c r="C147" s="211"/>
      <c r="D147" s="205"/>
      <c r="E147" s="207"/>
      <c r="F147" s="527"/>
      <c r="G147" s="216"/>
      <c r="H147" s="525"/>
    </row>
    <row r="148" spans="2:8">
      <c r="B148" s="335"/>
      <c r="C148" s="211"/>
      <c r="D148" s="205"/>
      <c r="E148" s="207"/>
      <c r="F148" s="527"/>
      <c r="G148" s="216"/>
      <c r="H148" s="525"/>
    </row>
    <row r="149" spans="2:8">
      <c r="B149" s="335"/>
      <c r="C149" s="211"/>
      <c r="D149" s="205"/>
      <c r="E149" s="207"/>
      <c r="F149" s="527"/>
      <c r="G149" s="216"/>
      <c r="H149" s="525"/>
    </row>
    <row r="150" spans="2:8">
      <c r="B150" s="335"/>
      <c r="C150" s="211"/>
      <c r="D150" s="205"/>
      <c r="E150" s="207"/>
      <c r="F150" s="527"/>
      <c r="G150" s="216"/>
      <c r="H150" s="525"/>
    </row>
    <row r="151" spans="2:8">
      <c r="B151" s="335"/>
      <c r="C151" s="211"/>
      <c r="D151" s="205"/>
      <c r="E151" s="207"/>
      <c r="F151" s="527"/>
      <c r="G151" s="216"/>
      <c r="H151" s="525"/>
    </row>
    <row r="152" spans="2:8">
      <c r="B152" s="335"/>
      <c r="C152" s="211"/>
      <c r="D152" s="205"/>
      <c r="E152" s="207"/>
      <c r="F152" s="527"/>
      <c r="G152" s="216"/>
      <c r="H152" s="525"/>
    </row>
    <row r="153" spans="2:8">
      <c r="B153" s="335"/>
      <c r="C153" s="211"/>
      <c r="D153" s="205"/>
      <c r="E153" s="207"/>
      <c r="F153" s="527"/>
      <c r="G153" s="216"/>
      <c r="H153" s="525"/>
    </row>
    <row r="154" spans="2:8">
      <c r="B154" s="335"/>
      <c r="C154" s="211"/>
      <c r="D154" s="205"/>
      <c r="E154" s="207"/>
      <c r="F154" s="527"/>
      <c r="G154" s="216"/>
      <c r="H154" s="525"/>
    </row>
    <row r="155" spans="2:8">
      <c r="B155" s="335"/>
      <c r="C155" s="211"/>
      <c r="D155" s="205"/>
      <c r="E155" s="207"/>
      <c r="F155" s="527"/>
      <c r="G155" s="216"/>
      <c r="H155" s="525"/>
    </row>
    <row r="156" spans="2:8">
      <c r="B156" s="335"/>
      <c r="C156" s="211"/>
      <c r="D156" s="205"/>
      <c r="E156" s="207"/>
      <c r="F156" s="527"/>
      <c r="G156" s="216"/>
      <c r="H156" s="525"/>
    </row>
    <row r="157" spans="2:8">
      <c r="B157" s="335"/>
      <c r="C157" s="211"/>
      <c r="D157" s="205"/>
      <c r="E157" s="207"/>
      <c r="F157" s="527"/>
      <c r="G157" s="216"/>
      <c r="H157" s="525"/>
    </row>
    <row r="158" spans="2:8">
      <c r="B158" s="335"/>
      <c r="C158" s="211"/>
      <c r="D158" s="205"/>
      <c r="E158" s="207"/>
      <c r="F158" s="527"/>
      <c r="G158" s="216"/>
      <c r="H158" s="525"/>
    </row>
    <row r="159" spans="2:8">
      <c r="B159" s="335"/>
      <c r="C159" s="211"/>
      <c r="D159" s="205"/>
      <c r="E159" s="207"/>
      <c r="F159" s="527"/>
      <c r="G159" s="216"/>
      <c r="H159" s="525"/>
    </row>
    <row r="160" spans="2:8">
      <c r="B160" s="335"/>
      <c r="C160" s="211"/>
      <c r="D160" s="205"/>
      <c r="E160" s="207"/>
      <c r="F160" s="527"/>
      <c r="G160" s="216"/>
      <c r="H160" s="525"/>
    </row>
    <row r="161" spans="2:8">
      <c r="B161" s="335"/>
      <c r="C161" s="211"/>
      <c r="D161" s="205"/>
      <c r="E161" s="207"/>
      <c r="F161" s="527"/>
      <c r="G161" s="216"/>
      <c r="H161" s="525"/>
    </row>
    <row r="162" spans="2:8">
      <c r="B162" s="335"/>
      <c r="C162" s="211"/>
      <c r="D162" s="205"/>
      <c r="E162" s="207"/>
      <c r="F162" s="527"/>
      <c r="G162" s="216"/>
      <c r="H162" s="525"/>
    </row>
    <row r="163" spans="2:8">
      <c r="B163" s="335"/>
      <c r="C163" s="211"/>
      <c r="D163" s="205"/>
      <c r="E163" s="207"/>
      <c r="F163" s="527"/>
      <c r="G163" s="216"/>
      <c r="H163" s="525"/>
    </row>
    <row r="164" spans="2:8">
      <c r="B164" s="335"/>
      <c r="C164" s="211"/>
      <c r="D164" s="205"/>
      <c r="E164" s="207"/>
      <c r="F164" s="527"/>
      <c r="G164" s="216"/>
      <c r="H164" s="525"/>
    </row>
    <row r="165" spans="2:8">
      <c r="B165" s="335"/>
      <c r="C165" s="211"/>
      <c r="D165" s="205"/>
      <c r="E165" s="207"/>
      <c r="F165" s="527"/>
      <c r="G165" s="216"/>
      <c r="H165" s="525"/>
    </row>
    <row r="166" spans="2:8">
      <c r="B166" s="335"/>
      <c r="C166" s="211"/>
      <c r="D166" s="205"/>
      <c r="E166" s="207"/>
      <c r="F166" s="527"/>
      <c r="G166" s="216"/>
      <c r="H166" s="525"/>
    </row>
    <row r="167" spans="2:8">
      <c r="B167" s="335"/>
      <c r="C167" s="211"/>
      <c r="D167" s="205"/>
      <c r="E167" s="207"/>
      <c r="F167" s="527"/>
      <c r="G167" s="216"/>
      <c r="H167" s="525"/>
    </row>
    <row r="168" spans="2:8">
      <c r="B168" s="335"/>
      <c r="C168" s="211"/>
      <c r="D168" s="205"/>
      <c r="E168" s="207"/>
      <c r="F168" s="527"/>
      <c r="G168" s="216"/>
      <c r="H168" s="525"/>
    </row>
    <row r="169" spans="2:8">
      <c r="B169" s="335"/>
      <c r="C169" s="211"/>
      <c r="D169" s="205"/>
      <c r="E169" s="207"/>
      <c r="F169" s="527"/>
      <c r="G169" s="216"/>
      <c r="H169" s="525"/>
    </row>
    <row r="170" spans="2:8">
      <c r="B170" s="335"/>
      <c r="C170" s="211"/>
      <c r="D170" s="205"/>
      <c r="E170" s="207"/>
      <c r="F170" s="527"/>
      <c r="G170" s="216"/>
      <c r="H170" s="525"/>
    </row>
    <row r="171" spans="2:8">
      <c r="B171" s="335"/>
      <c r="C171" s="211"/>
      <c r="D171" s="205"/>
      <c r="E171" s="207"/>
      <c r="F171" s="527"/>
      <c r="G171" s="216"/>
      <c r="H171" s="525"/>
    </row>
    <row r="172" spans="2:8">
      <c r="B172" s="335"/>
      <c r="C172" s="211"/>
      <c r="D172" s="205"/>
      <c r="E172" s="207"/>
      <c r="F172" s="527"/>
      <c r="G172" s="216"/>
      <c r="H172" s="525"/>
    </row>
    <row r="173" spans="2:8">
      <c r="B173" s="335"/>
      <c r="C173" s="211"/>
      <c r="D173" s="205"/>
      <c r="E173" s="207"/>
      <c r="F173" s="527"/>
      <c r="G173" s="216"/>
      <c r="H173" s="525"/>
    </row>
    <row r="174" spans="2:8">
      <c r="B174" s="335"/>
      <c r="C174" s="211"/>
      <c r="D174" s="205"/>
      <c r="E174" s="207"/>
      <c r="F174" s="527"/>
      <c r="G174" s="216"/>
      <c r="H174" s="525"/>
    </row>
    <row r="175" spans="2:8">
      <c r="B175" s="335"/>
      <c r="C175" s="211"/>
      <c r="D175" s="205"/>
      <c r="E175" s="207"/>
      <c r="F175" s="527"/>
      <c r="G175" s="216"/>
      <c r="H175" s="525"/>
    </row>
    <row r="176" spans="2:8">
      <c r="B176" s="335"/>
      <c r="C176" s="211"/>
      <c r="D176" s="205"/>
      <c r="E176" s="207"/>
      <c r="F176" s="527"/>
      <c r="G176" s="216"/>
      <c r="H176" s="525"/>
    </row>
    <row r="177" spans="2:8">
      <c r="B177" s="335"/>
      <c r="C177" s="211"/>
      <c r="D177" s="205"/>
      <c r="E177" s="207"/>
      <c r="F177" s="527"/>
      <c r="G177" s="216"/>
      <c r="H177" s="525"/>
    </row>
    <row r="178" spans="2:8">
      <c r="B178" s="335"/>
      <c r="C178" s="211"/>
      <c r="D178" s="205"/>
      <c r="E178" s="207"/>
      <c r="F178" s="527"/>
      <c r="G178" s="216"/>
      <c r="H178" s="525"/>
    </row>
    <row r="179" spans="2:8">
      <c r="B179" s="335"/>
      <c r="C179" s="211"/>
      <c r="D179" s="205"/>
      <c r="E179" s="207"/>
      <c r="F179" s="527"/>
      <c r="G179" s="216"/>
      <c r="H179" s="525"/>
    </row>
    <row r="180" spans="2:8">
      <c r="B180" s="335"/>
      <c r="C180" s="211"/>
      <c r="D180" s="205"/>
      <c r="E180" s="207"/>
      <c r="F180" s="527"/>
      <c r="G180" s="216"/>
      <c r="H180" s="525"/>
    </row>
    <row r="181" spans="2:8">
      <c r="B181" s="335"/>
      <c r="C181" s="211"/>
      <c r="D181" s="205"/>
      <c r="E181" s="207"/>
      <c r="F181" s="527"/>
      <c r="G181" s="216"/>
      <c r="H181" s="525"/>
    </row>
    <row r="182" spans="2:8">
      <c r="B182" s="335"/>
      <c r="C182" s="211"/>
      <c r="D182" s="205"/>
      <c r="E182" s="207"/>
      <c r="F182" s="527"/>
      <c r="G182" s="216"/>
      <c r="H182" s="525"/>
    </row>
    <row r="183" spans="2:8">
      <c r="B183" s="335"/>
      <c r="C183" s="211"/>
      <c r="D183" s="205"/>
      <c r="E183" s="207"/>
      <c r="F183" s="527"/>
      <c r="G183" s="216"/>
      <c r="H183" s="525"/>
    </row>
    <row r="184" spans="2:8">
      <c r="B184" s="335"/>
      <c r="C184" s="211"/>
      <c r="D184" s="205"/>
      <c r="E184" s="207"/>
      <c r="F184" s="527"/>
      <c r="G184" s="216"/>
      <c r="H184" s="525"/>
    </row>
    <row r="185" spans="2:8">
      <c r="B185" s="335"/>
      <c r="C185" s="211"/>
      <c r="D185" s="205"/>
      <c r="E185" s="207"/>
      <c r="F185" s="527"/>
      <c r="G185" s="216"/>
      <c r="H185" s="525"/>
    </row>
    <row r="186" spans="2:8">
      <c r="B186" s="335"/>
      <c r="C186" s="211"/>
      <c r="D186" s="205"/>
      <c r="E186" s="207"/>
      <c r="F186" s="527"/>
      <c r="G186" s="216"/>
      <c r="H186" s="525"/>
    </row>
    <row r="187" spans="2:8">
      <c r="B187" s="335"/>
      <c r="C187" s="211"/>
      <c r="D187" s="205"/>
      <c r="E187" s="207"/>
      <c r="F187" s="527"/>
      <c r="G187" s="216"/>
      <c r="H187" s="525"/>
    </row>
    <row r="188" spans="2:8">
      <c r="B188" s="335"/>
      <c r="C188" s="211"/>
      <c r="D188" s="205"/>
      <c r="E188" s="207"/>
      <c r="F188" s="527"/>
      <c r="G188" s="216"/>
      <c r="H188" s="525"/>
    </row>
    <row r="189" spans="2:8">
      <c r="B189" s="335"/>
      <c r="C189" s="211"/>
      <c r="D189" s="205"/>
      <c r="E189" s="207"/>
      <c r="F189" s="527"/>
      <c r="G189" s="216"/>
      <c r="H189" s="525"/>
    </row>
    <row r="190" spans="2:8">
      <c r="B190" s="335"/>
      <c r="C190" s="211"/>
      <c r="D190" s="205"/>
      <c r="E190" s="207"/>
      <c r="F190" s="527"/>
      <c r="G190" s="216"/>
      <c r="H190" s="525"/>
    </row>
    <row r="191" spans="2:8">
      <c r="B191" s="335"/>
      <c r="C191" s="211"/>
      <c r="D191" s="205"/>
      <c r="E191" s="207"/>
      <c r="F191" s="527"/>
      <c r="G191" s="216"/>
      <c r="H191" s="525"/>
    </row>
    <row r="192" spans="2:8">
      <c r="B192" s="335"/>
      <c r="C192" s="211"/>
      <c r="D192" s="205"/>
      <c r="E192" s="207"/>
      <c r="F192" s="527"/>
      <c r="G192" s="216"/>
      <c r="H192" s="525"/>
    </row>
    <row r="193" spans="2:8">
      <c r="B193" s="335"/>
      <c r="C193" s="211"/>
      <c r="D193" s="205"/>
      <c r="E193" s="207"/>
      <c r="F193" s="527"/>
      <c r="G193" s="216"/>
      <c r="H193" s="525"/>
    </row>
    <row r="194" spans="2:8">
      <c r="B194" s="335"/>
      <c r="C194" s="211"/>
      <c r="D194" s="205"/>
      <c r="E194" s="207"/>
      <c r="F194" s="527"/>
      <c r="G194" s="216"/>
      <c r="H194" s="525"/>
    </row>
    <row r="195" spans="2:8">
      <c r="B195" s="335"/>
      <c r="C195" s="211"/>
      <c r="D195" s="205"/>
      <c r="E195" s="207"/>
      <c r="F195" s="527"/>
      <c r="G195" s="216"/>
      <c r="H195" s="525"/>
    </row>
    <row r="196" spans="2:8">
      <c r="B196" s="335"/>
      <c r="C196" s="211"/>
      <c r="D196" s="205"/>
      <c r="E196" s="207"/>
      <c r="F196" s="527"/>
      <c r="G196" s="216"/>
      <c r="H196" s="525"/>
    </row>
    <row r="197" spans="2:8">
      <c r="B197" s="335"/>
      <c r="C197" s="211"/>
      <c r="D197" s="205"/>
      <c r="E197" s="207"/>
      <c r="F197" s="527"/>
      <c r="G197" s="216"/>
      <c r="H197" s="525"/>
    </row>
    <row r="198" spans="2:8">
      <c r="B198" s="335"/>
      <c r="C198" s="211"/>
      <c r="D198" s="205"/>
      <c r="E198" s="207"/>
      <c r="F198" s="527"/>
      <c r="G198" s="216"/>
      <c r="H198" s="525"/>
    </row>
    <row r="199" spans="2:8">
      <c r="B199" s="335"/>
      <c r="C199" s="211"/>
      <c r="D199" s="205"/>
      <c r="E199" s="207"/>
      <c r="F199" s="527"/>
      <c r="G199" s="216"/>
      <c r="H199" s="525"/>
    </row>
    <row r="200" spans="2:8">
      <c r="B200" s="335"/>
      <c r="C200" s="211"/>
      <c r="D200" s="205"/>
      <c r="E200" s="207"/>
      <c r="F200" s="527"/>
      <c r="G200" s="216"/>
      <c r="H200" s="525"/>
    </row>
    <row r="201" spans="2:8">
      <c r="B201" s="335"/>
      <c r="C201" s="211"/>
      <c r="D201" s="205"/>
      <c r="E201" s="207"/>
      <c r="F201" s="527"/>
      <c r="G201" s="216"/>
      <c r="H201" s="525"/>
    </row>
    <row r="202" spans="2:8">
      <c r="B202" s="335"/>
      <c r="C202" s="211"/>
      <c r="D202" s="205"/>
      <c r="E202" s="207"/>
      <c r="F202" s="527"/>
      <c r="G202" s="216"/>
      <c r="H202" s="525"/>
    </row>
    <row r="203" spans="2:8">
      <c r="B203" s="335"/>
      <c r="C203" s="211"/>
      <c r="D203" s="205"/>
      <c r="E203" s="207"/>
      <c r="F203" s="527"/>
      <c r="G203" s="216"/>
      <c r="H203" s="525"/>
    </row>
    <row r="204" spans="2:8">
      <c r="B204" s="335"/>
      <c r="C204" s="211"/>
      <c r="D204" s="205"/>
      <c r="E204" s="207"/>
      <c r="F204" s="527"/>
      <c r="G204" s="216"/>
      <c r="H204" s="525"/>
    </row>
    <row r="205" spans="2:8">
      <c r="B205" s="335"/>
      <c r="C205" s="211"/>
      <c r="D205" s="205"/>
      <c r="E205" s="207"/>
      <c r="F205" s="527"/>
      <c r="G205" s="216"/>
      <c r="H205" s="525"/>
    </row>
    <row r="206" spans="2:8">
      <c r="B206" s="335"/>
      <c r="C206" s="211"/>
      <c r="D206" s="205"/>
      <c r="E206" s="207"/>
      <c r="F206" s="527"/>
      <c r="G206" s="216"/>
      <c r="H206" s="525"/>
    </row>
    <row r="207" spans="2:8">
      <c r="B207" s="335"/>
      <c r="C207" s="211"/>
      <c r="D207" s="205"/>
      <c r="E207" s="207"/>
      <c r="F207" s="527"/>
      <c r="G207" s="216"/>
      <c r="H207" s="525"/>
    </row>
    <row r="208" spans="2:8">
      <c r="B208" s="335"/>
      <c r="C208" s="211"/>
      <c r="D208" s="205"/>
      <c r="E208" s="207"/>
      <c r="F208" s="527"/>
      <c r="G208" s="216"/>
      <c r="H208" s="525"/>
    </row>
    <row r="209" spans="2:8">
      <c r="B209" s="335"/>
      <c r="C209" s="211"/>
      <c r="D209" s="205"/>
      <c r="E209" s="207"/>
      <c r="F209" s="527"/>
      <c r="G209" s="216"/>
      <c r="H209" s="525"/>
    </row>
    <row r="210" spans="2:8">
      <c r="B210" s="335"/>
      <c r="C210" s="211"/>
      <c r="D210" s="205"/>
      <c r="E210" s="207"/>
      <c r="F210" s="527"/>
      <c r="G210" s="216"/>
      <c r="H210" s="525"/>
    </row>
    <row r="211" spans="2:8">
      <c r="B211" s="335"/>
      <c r="C211" s="211"/>
      <c r="D211" s="205"/>
      <c r="E211" s="207"/>
      <c r="F211" s="527"/>
      <c r="G211" s="216"/>
      <c r="H211" s="525"/>
    </row>
    <row r="212" spans="2:8">
      <c r="B212" s="335"/>
      <c r="C212" s="211"/>
      <c r="D212" s="205"/>
      <c r="E212" s="207"/>
      <c r="F212" s="527"/>
      <c r="G212" s="216"/>
      <c r="H212" s="525"/>
    </row>
    <row r="213" spans="2:8">
      <c r="B213" s="335"/>
      <c r="C213" s="211"/>
      <c r="D213" s="205"/>
      <c r="E213" s="207"/>
      <c r="F213" s="527"/>
      <c r="G213" s="216"/>
      <c r="H213" s="525"/>
    </row>
    <row r="214" spans="2:8">
      <c r="B214" s="335"/>
      <c r="C214" s="211"/>
      <c r="D214" s="205"/>
      <c r="E214" s="207"/>
      <c r="F214" s="527"/>
      <c r="G214" s="216"/>
      <c r="H214" s="525"/>
    </row>
    <row r="215" spans="2:8">
      <c r="B215" s="335"/>
      <c r="C215" s="211"/>
      <c r="D215" s="205"/>
      <c r="E215" s="207"/>
      <c r="F215" s="527"/>
      <c r="G215" s="216"/>
      <c r="H215" s="525"/>
    </row>
    <row r="216" spans="2:8">
      <c r="B216" s="335"/>
      <c r="C216" s="211"/>
      <c r="D216" s="205"/>
      <c r="E216" s="207"/>
      <c r="F216" s="527"/>
      <c r="G216" s="216"/>
      <c r="H216" s="525"/>
    </row>
    <row r="217" spans="2:8">
      <c r="B217" s="335"/>
      <c r="C217" s="211"/>
      <c r="D217" s="205"/>
      <c r="E217" s="207"/>
      <c r="F217" s="527"/>
      <c r="G217" s="216"/>
      <c r="H217" s="525"/>
    </row>
    <row r="218" spans="2:8">
      <c r="B218" s="335"/>
      <c r="C218" s="211"/>
      <c r="D218" s="205"/>
      <c r="E218" s="207"/>
      <c r="F218" s="527"/>
      <c r="G218" s="216"/>
      <c r="H218" s="525"/>
    </row>
    <row r="219" spans="2:8">
      <c r="B219" s="335"/>
      <c r="C219" s="211"/>
      <c r="D219" s="205"/>
      <c r="E219" s="207"/>
      <c r="F219" s="527"/>
      <c r="G219" s="216"/>
      <c r="H219" s="525"/>
    </row>
    <row r="220" spans="2:8">
      <c r="B220" s="335"/>
      <c r="C220" s="211"/>
      <c r="D220" s="205"/>
      <c r="E220" s="207"/>
      <c r="F220" s="527"/>
      <c r="G220" s="216"/>
      <c r="H220" s="525"/>
    </row>
    <row r="221" spans="2:8">
      <c r="B221" s="335"/>
      <c r="C221" s="211"/>
      <c r="D221" s="205"/>
      <c r="E221" s="207"/>
      <c r="F221" s="527"/>
      <c r="G221" s="216"/>
      <c r="H221" s="525"/>
    </row>
    <row r="222" spans="2:8">
      <c r="B222" s="335"/>
      <c r="C222" s="211"/>
      <c r="D222" s="205"/>
      <c r="E222" s="207"/>
      <c r="F222" s="527"/>
      <c r="G222" s="216"/>
      <c r="H222" s="525"/>
    </row>
    <row r="223" spans="2:8">
      <c r="B223" s="335"/>
      <c r="C223" s="211"/>
      <c r="D223" s="205"/>
      <c r="E223" s="207"/>
      <c r="F223" s="527"/>
      <c r="G223" s="216"/>
      <c r="H223" s="525"/>
    </row>
    <row r="224" spans="2:8">
      <c r="B224" s="335"/>
      <c r="C224" s="211"/>
      <c r="D224" s="205"/>
      <c r="E224" s="207"/>
      <c r="F224" s="527"/>
      <c r="G224" s="216"/>
      <c r="H224" s="525"/>
    </row>
    <row r="225" spans="2:8">
      <c r="B225" s="335"/>
      <c r="C225" s="211"/>
      <c r="D225" s="205"/>
      <c r="E225" s="207"/>
      <c r="F225" s="527"/>
      <c r="G225" s="216"/>
      <c r="H225" s="525"/>
    </row>
    <row r="226" spans="2:8">
      <c r="B226" s="335"/>
      <c r="C226" s="211"/>
      <c r="D226" s="205"/>
      <c r="E226" s="207"/>
      <c r="F226" s="527"/>
      <c r="G226" s="216"/>
      <c r="H226" s="525"/>
    </row>
    <row r="227" spans="2:8">
      <c r="B227" s="335"/>
      <c r="C227" s="211"/>
      <c r="D227" s="205"/>
      <c r="E227" s="207"/>
      <c r="F227" s="527"/>
      <c r="G227" s="216"/>
      <c r="H227" s="525"/>
    </row>
    <row r="228" spans="2:8">
      <c r="B228" s="335"/>
      <c r="C228" s="211"/>
      <c r="D228" s="205"/>
      <c r="E228" s="207"/>
      <c r="F228" s="527"/>
      <c r="G228" s="216"/>
      <c r="H228" s="525"/>
    </row>
    <row r="229" spans="2:8">
      <c r="B229" s="335"/>
      <c r="C229" s="211"/>
      <c r="D229" s="205"/>
      <c r="E229" s="207"/>
      <c r="F229" s="527"/>
      <c r="G229" s="216"/>
      <c r="H229" s="525"/>
    </row>
    <row r="230" spans="2:8">
      <c r="B230" s="335"/>
      <c r="C230" s="211"/>
      <c r="D230" s="205"/>
      <c r="E230" s="207"/>
      <c r="F230" s="527"/>
      <c r="G230" s="216"/>
      <c r="H230" s="525"/>
    </row>
    <row r="231" spans="2:8">
      <c r="B231" s="335"/>
      <c r="C231" s="211"/>
      <c r="D231" s="205"/>
      <c r="E231" s="207"/>
      <c r="F231" s="527"/>
      <c r="G231" s="216"/>
      <c r="H231" s="525"/>
    </row>
    <row r="232" spans="2:8">
      <c r="B232" s="335"/>
      <c r="C232" s="211"/>
      <c r="D232" s="205"/>
      <c r="E232" s="207"/>
      <c r="F232" s="527"/>
      <c r="G232" s="216"/>
      <c r="H232" s="525"/>
    </row>
    <row r="233" spans="2:8">
      <c r="B233" s="335"/>
      <c r="C233" s="211"/>
      <c r="D233" s="205"/>
      <c r="E233" s="207"/>
      <c r="F233" s="527"/>
      <c r="G233" s="216"/>
      <c r="H233" s="525"/>
    </row>
    <row r="234" spans="2:8">
      <c r="B234" s="335"/>
      <c r="C234" s="211"/>
      <c r="D234" s="205"/>
      <c r="E234" s="207"/>
      <c r="F234" s="527"/>
      <c r="G234" s="216"/>
      <c r="H234" s="525"/>
    </row>
    <row r="235" spans="2:8">
      <c r="B235" s="335"/>
      <c r="C235" s="211"/>
      <c r="D235" s="205"/>
      <c r="E235" s="207"/>
      <c r="F235" s="527"/>
      <c r="G235" s="216"/>
      <c r="H235" s="525"/>
    </row>
    <row r="236" spans="2:8">
      <c r="B236" s="335"/>
      <c r="C236" s="211"/>
      <c r="D236" s="205"/>
      <c r="E236" s="207"/>
      <c r="F236" s="527"/>
      <c r="G236" s="216"/>
      <c r="H236" s="525"/>
    </row>
    <row r="237" spans="2:8">
      <c r="B237" s="335"/>
      <c r="C237" s="211"/>
      <c r="D237" s="205"/>
      <c r="E237" s="207"/>
      <c r="F237" s="527"/>
      <c r="G237" s="216"/>
      <c r="H237" s="525"/>
    </row>
    <row r="238" spans="2:8">
      <c r="B238" s="335"/>
      <c r="C238" s="211"/>
      <c r="D238" s="205"/>
      <c r="E238" s="207"/>
      <c r="F238" s="527"/>
      <c r="G238" s="216"/>
      <c r="H238" s="525"/>
    </row>
    <row r="239" spans="2:8">
      <c r="B239" s="335"/>
      <c r="C239" s="211"/>
      <c r="D239" s="205"/>
      <c r="E239" s="207"/>
      <c r="F239" s="527"/>
      <c r="G239" s="216"/>
      <c r="H239" s="525"/>
    </row>
    <row r="240" spans="2:8">
      <c r="B240" s="335"/>
      <c r="C240" s="211"/>
      <c r="D240" s="205"/>
      <c r="E240" s="207"/>
      <c r="F240" s="527"/>
      <c r="G240" s="216"/>
      <c r="H240" s="525"/>
    </row>
    <row r="241" spans="2:8">
      <c r="B241" s="335"/>
      <c r="C241" s="211"/>
      <c r="D241" s="205"/>
      <c r="E241" s="207"/>
      <c r="F241" s="527"/>
      <c r="G241" s="216"/>
      <c r="H241" s="525"/>
    </row>
    <row r="242" spans="2:8">
      <c r="B242" s="335"/>
      <c r="C242" s="211"/>
      <c r="D242" s="205"/>
      <c r="E242" s="207"/>
      <c r="F242" s="527"/>
      <c r="G242" s="216"/>
      <c r="H242" s="525"/>
    </row>
    <row r="243" spans="2:8">
      <c r="B243" s="335"/>
      <c r="C243" s="211"/>
      <c r="D243" s="205"/>
      <c r="E243" s="207"/>
      <c r="F243" s="527"/>
      <c r="G243" s="216"/>
      <c r="H243" s="525"/>
    </row>
    <row r="244" spans="2:8">
      <c r="B244" s="335"/>
      <c r="C244" s="211"/>
      <c r="D244" s="205"/>
      <c r="E244" s="207"/>
      <c r="F244" s="527"/>
      <c r="G244" s="216"/>
      <c r="H244" s="525"/>
    </row>
    <row r="245" spans="2:8">
      <c r="B245" s="335"/>
      <c r="C245" s="211"/>
      <c r="D245" s="205"/>
      <c r="E245" s="207"/>
      <c r="F245" s="527"/>
      <c r="G245" s="216"/>
      <c r="H245" s="525"/>
    </row>
    <row r="246" spans="2:8">
      <c r="B246" s="335"/>
      <c r="C246" s="211"/>
      <c r="D246" s="205"/>
      <c r="E246" s="207"/>
      <c r="F246" s="527"/>
      <c r="G246" s="216"/>
      <c r="H246" s="525"/>
    </row>
    <row r="247" spans="2:8">
      <c r="B247" s="335"/>
      <c r="C247" s="211"/>
      <c r="D247" s="205"/>
      <c r="E247" s="207"/>
      <c r="F247" s="527"/>
      <c r="G247" s="216"/>
      <c r="H247" s="525"/>
    </row>
    <row r="248" spans="2:8">
      <c r="B248" s="335"/>
      <c r="C248" s="211"/>
      <c r="D248" s="205"/>
      <c r="E248" s="207"/>
      <c r="F248" s="527"/>
      <c r="G248" s="216"/>
      <c r="H248" s="525"/>
    </row>
    <row r="249" spans="2:8">
      <c r="B249" s="335"/>
      <c r="C249" s="211"/>
      <c r="D249" s="205"/>
      <c r="E249" s="207"/>
      <c r="F249" s="527"/>
      <c r="G249" s="216"/>
      <c r="H249" s="525"/>
    </row>
    <row r="250" spans="2:8">
      <c r="B250" s="335"/>
      <c r="C250" s="211"/>
      <c r="D250" s="205"/>
      <c r="E250" s="207"/>
      <c r="F250" s="527"/>
      <c r="G250" s="216"/>
      <c r="H250" s="525"/>
    </row>
    <row r="251" spans="2:8">
      <c r="B251" s="335"/>
      <c r="C251" s="211"/>
      <c r="D251" s="205"/>
      <c r="E251" s="207"/>
      <c r="F251" s="527"/>
      <c r="G251" s="216"/>
      <c r="H251" s="525"/>
    </row>
    <row r="252" spans="2:8">
      <c r="B252" s="335"/>
      <c r="C252" s="211"/>
      <c r="D252" s="205"/>
      <c r="E252" s="207"/>
      <c r="F252" s="527"/>
      <c r="G252" s="216"/>
      <c r="H252" s="525"/>
    </row>
    <row r="253" spans="2:8">
      <c r="B253" s="335"/>
      <c r="C253" s="211"/>
      <c r="D253" s="205"/>
      <c r="E253" s="207"/>
      <c r="F253" s="527"/>
      <c r="G253" s="216"/>
      <c r="H253" s="525"/>
    </row>
    <row r="254" spans="2:8">
      <c r="B254" s="335"/>
      <c r="C254" s="211"/>
      <c r="D254" s="205"/>
      <c r="E254" s="207"/>
      <c r="F254" s="527"/>
      <c r="G254" s="216"/>
      <c r="H254" s="525"/>
    </row>
    <row r="255" spans="2:8">
      <c r="B255" s="335"/>
      <c r="C255" s="211"/>
      <c r="D255" s="205"/>
      <c r="E255" s="207"/>
      <c r="F255" s="527"/>
      <c r="G255" s="216"/>
      <c r="H255" s="525"/>
    </row>
    <row r="256" spans="2:8">
      <c r="B256" s="335"/>
      <c r="C256" s="211"/>
      <c r="D256" s="205"/>
      <c r="E256" s="207"/>
      <c r="F256" s="527"/>
      <c r="G256" s="216"/>
      <c r="H256" s="525"/>
    </row>
    <row r="257" spans="2:8">
      <c r="B257" s="335"/>
      <c r="C257" s="211"/>
      <c r="D257" s="205"/>
      <c r="E257" s="207"/>
      <c r="F257" s="527"/>
      <c r="G257" s="216"/>
      <c r="H257" s="525"/>
    </row>
    <row r="258" spans="2:8">
      <c r="B258" s="335"/>
      <c r="C258" s="211"/>
      <c r="D258" s="205"/>
      <c r="E258" s="207"/>
      <c r="F258" s="527"/>
      <c r="G258" s="216"/>
      <c r="H258" s="525"/>
    </row>
    <row r="259" spans="2:8">
      <c r="B259" s="335"/>
      <c r="C259" s="211"/>
      <c r="D259" s="205"/>
      <c r="E259" s="207"/>
      <c r="F259" s="527"/>
      <c r="G259" s="216"/>
      <c r="H259" s="525"/>
    </row>
    <row r="260" spans="2:8">
      <c r="B260" s="335"/>
      <c r="C260" s="211"/>
      <c r="D260" s="205"/>
      <c r="E260" s="207"/>
      <c r="F260" s="527"/>
      <c r="G260" s="216"/>
      <c r="H260" s="525"/>
    </row>
    <row r="261" spans="2:8">
      <c r="B261" s="335"/>
      <c r="C261" s="211"/>
      <c r="D261" s="205"/>
      <c r="E261" s="207"/>
      <c r="F261" s="527"/>
      <c r="G261" s="216"/>
      <c r="H261" s="525"/>
    </row>
    <row r="262" spans="2:8">
      <c r="B262" s="335"/>
      <c r="C262" s="211"/>
      <c r="D262" s="205"/>
      <c r="E262" s="207"/>
      <c r="F262" s="527"/>
      <c r="G262" s="216"/>
      <c r="H262" s="525"/>
    </row>
    <row r="263" spans="2:8">
      <c r="B263" s="335"/>
      <c r="C263" s="211"/>
      <c r="D263" s="205"/>
      <c r="E263" s="207"/>
      <c r="F263" s="527"/>
      <c r="G263" s="216"/>
      <c r="H263" s="525"/>
    </row>
    <row r="264" spans="2:8">
      <c r="B264" s="335"/>
      <c r="C264" s="211"/>
      <c r="D264" s="205"/>
      <c r="E264" s="207"/>
      <c r="F264" s="527"/>
      <c r="G264" s="216"/>
      <c r="H264" s="525"/>
    </row>
    <row r="265" spans="2:8">
      <c r="B265" s="335"/>
      <c r="C265" s="211"/>
      <c r="D265" s="205"/>
      <c r="E265" s="207"/>
      <c r="F265" s="527"/>
      <c r="G265" s="216"/>
      <c r="H265" s="525"/>
    </row>
    <row r="266" spans="2:8">
      <c r="B266" s="335"/>
      <c r="C266" s="211"/>
      <c r="D266" s="205"/>
      <c r="E266" s="207"/>
      <c r="F266" s="527"/>
      <c r="G266" s="216"/>
      <c r="H266" s="525"/>
    </row>
    <row r="267" spans="2:8">
      <c r="B267" s="335"/>
      <c r="C267" s="211"/>
      <c r="D267" s="205"/>
      <c r="E267" s="207" t="s">
        <v>1094</v>
      </c>
      <c r="F267" s="527"/>
      <c r="G267" s="216"/>
      <c r="H267" s="525"/>
    </row>
    <row r="268" spans="2:8">
      <c r="B268" s="335"/>
      <c r="C268" s="211"/>
      <c r="D268" s="205"/>
      <c r="E268" s="207"/>
      <c r="F268" s="527"/>
      <c r="G268" s="216"/>
      <c r="H268" s="525"/>
    </row>
    <row r="269" spans="2:8">
      <c r="B269" s="335"/>
      <c r="C269" s="211"/>
      <c r="D269" s="205"/>
      <c r="E269" s="207"/>
      <c r="F269" s="527"/>
      <c r="G269" s="216"/>
      <c r="H269" s="525"/>
    </row>
    <row r="270" spans="2:8">
      <c r="B270" s="335"/>
      <c r="C270" s="211"/>
      <c r="D270" s="205"/>
      <c r="E270" s="207"/>
      <c r="F270" s="527"/>
      <c r="G270" s="216"/>
      <c r="H270" s="525"/>
    </row>
    <row r="271" spans="2:8">
      <c r="B271" s="335"/>
      <c r="C271" s="211"/>
      <c r="D271" s="205"/>
      <c r="E271" s="207"/>
      <c r="F271" s="527"/>
      <c r="G271" s="216"/>
      <c r="H271" s="525"/>
    </row>
    <row r="272" spans="2:8">
      <c r="B272" s="335"/>
      <c r="C272" s="211"/>
      <c r="D272" s="205"/>
      <c r="E272" s="207"/>
      <c r="F272" s="527"/>
      <c r="G272" s="216"/>
      <c r="H272" s="525"/>
    </row>
    <row r="273" spans="2:8">
      <c r="B273" s="335"/>
      <c r="C273" s="211"/>
      <c r="D273" s="205"/>
      <c r="E273" s="207"/>
      <c r="F273" s="527"/>
      <c r="G273" s="216"/>
      <c r="H273" s="525"/>
    </row>
    <row r="274" spans="2:8">
      <c r="B274" s="335"/>
      <c r="C274" s="211"/>
      <c r="D274" s="205"/>
      <c r="E274" s="207"/>
      <c r="F274" s="527"/>
      <c r="G274" s="216"/>
      <c r="H274" s="525"/>
    </row>
    <row r="275" spans="2:8">
      <c r="B275" s="335"/>
      <c r="C275" s="211"/>
      <c r="D275" s="205"/>
      <c r="E275" s="207"/>
      <c r="F275" s="527"/>
      <c r="G275" s="216"/>
      <c r="H275" s="525"/>
    </row>
    <row r="276" spans="2:8">
      <c r="B276" s="335"/>
      <c r="C276" s="211"/>
      <c r="D276" s="205"/>
      <c r="E276" s="207"/>
      <c r="F276" s="527"/>
      <c r="G276" s="216"/>
      <c r="H276" s="525"/>
    </row>
    <row r="277" spans="2:8">
      <c r="B277" s="335"/>
      <c r="C277" s="211"/>
      <c r="D277" s="205"/>
      <c r="E277" s="207"/>
      <c r="F277" s="527"/>
      <c r="G277" s="216"/>
      <c r="H277" s="525"/>
    </row>
    <row r="278" spans="2:8">
      <c r="B278" s="335"/>
      <c r="C278" s="211"/>
      <c r="D278" s="205"/>
      <c r="E278" s="207"/>
      <c r="F278" s="527"/>
      <c r="G278" s="216"/>
      <c r="H278" s="525"/>
    </row>
    <row r="279" spans="2:8">
      <c r="B279" s="335"/>
      <c r="C279" s="211"/>
      <c r="D279" s="205"/>
      <c r="E279" s="207"/>
      <c r="F279" s="527"/>
      <c r="G279" s="216"/>
      <c r="H279" s="525"/>
    </row>
    <row r="280" spans="2:8">
      <c r="B280" s="335"/>
      <c r="C280" s="211"/>
      <c r="D280" s="205"/>
      <c r="E280" s="207"/>
      <c r="F280" s="527"/>
      <c r="G280" s="216"/>
      <c r="H280" s="525"/>
    </row>
    <row r="281" spans="2:8">
      <c r="B281" s="335"/>
      <c r="C281" s="211"/>
      <c r="D281" s="205"/>
      <c r="E281" s="207"/>
      <c r="F281" s="527"/>
      <c r="G281" s="216"/>
      <c r="H281" s="525"/>
    </row>
    <row r="282" spans="2:8">
      <c r="B282" s="335"/>
      <c r="C282" s="211"/>
      <c r="D282" s="205"/>
      <c r="E282" s="207"/>
      <c r="F282" s="527"/>
      <c r="G282" s="216"/>
      <c r="H282" s="525"/>
    </row>
    <row r="283" spans="2:8">
      <c r="B283" s="335"/>
      <c r="C283" s="211"/>
      <c r="D283" s="205"/>
      <c r="E283" s="207"/>
      <c r="F283" s="527"/>
      <c r="G283" s="216"/>
      <c r="H283" s="525"/>
    </row>
    <row r="284" spans="2:8">
      <c r="B284" s="335"/>
      <c r="C284" s="211"/>
      <c r="D284" s="205"/>
      <c r="E284" s="207"/>
      <c r="F284" s="527"/>
      <c r="G284" s="216"/>
      <c r="H284" s="525"/>
    </row>
    <row r="285" spans="2:8">
      <c r="B285" s="335"/>
      <c r="C285" s="211"/>
      <c r="D285" s="205"/>
      <c r="E285" s="207"/>
      <c r="F285" s="527"/>
      <c r="G285" s="216"/>
      <c r="H285" s="525"/>
    </row>
    <row r="286" spans="2:8">
      <c r="B286" s="335"/>
      <c r="C286" s="211"/>
      <c r="D286" s="205"/>
      <c r="E286" s="207"/>
      <c r="F286" s="527"/>
      <c r="G286" s="216"/>
      <c r="H286" s="525"/>
    </row>
    <row r="287" spans="2:8">
      <c r="B287" s="335"/>
      <c r="C287" s="211"/>
      <c r="D287" s="205"/>
      <c r="E287" s="207"/>
      <c r="F287" s="527"/>
      <c r="G287" s="216"/>
      <c r="H287" s="525"/>
    </row>
    <row r="288" spans="2:8">
      <c r="B288" s="335"/>
      <c r="C288" s="211"/>
      <c r="D288" s="205"/>
      <c r="E288" s="207"/>
      <c r="F288" s="527"/>
      <c r="G288" s="216"/>
      <c r="H288" s="525"/>
    </row>
    <row r="289" spans="2:8">
      <c r="B289" s="335"/>
      <c r="C289" s="211"/>
      <c r="D289" s="205"/>
      <c r="E289" s="207"/>
      <c r="F289" s="527"/>
      <c r="G289" s="216"/>
      <c r="H289" s="525"/>
    </row>
    <row r="290" spans="2:8">
      <c r="B290" s="335"/>
      <c r="C290" s="211"/>
      <c r="D290" s="205"/>
      <c r="E290" s="207"/>
      <c r="F290" s="527"/>
      <c r="G290" s="216"/>
      <c r="H290" s="525"/>
    </row>
    <row r="291" spans="2:8">
      <c r="B291" s="335"/>
      <c r="C291" s="211"/>
      <c r="D291" s="205"/>
      <c r="E291" s="207"/>
      <c r="F291" s="527"/>
      <c r="G291" s="216"/>
      <c r="H291" s="525"/>
    </row>
    <row r="292" spans="2:8">
      <c r="B292" s="335"/>
      <c r="C292" s="211"/>
      <c r="D292" s="205"/>
      <c r="E292" s="207"/>
      <c r="F292" s="527"/>
      <c r="G292" s="216"/>
      <c r="H292" s="525"/>
    </row>
    <row r="293" spans="2:8">
      <c r="B293" s="335"/>
      <c r="C293" s="211"/>
      <c r="D293" s="205"/>
      <c r="E293" s="207"/>
      <c r="F293" s="527"/>
      <c r="G293" s="216"/>
      <c r="H293" s="525"/>
    </row>
    <row r="294" spans="2:8">
      <c r="B294" s="335"/>
      <c r="C294" s="211"/>
      <c r="D294" s="205"/>
      <c r="E294" s="207"/>
      <c r="F294" s="527"/>
      <c r="G294" s="216"/>
      <c r="H294" s="525"/>
    </row>
    <row r="295" spans="2:8">
      <c r="B295" s="335"/>
      <c r="C295" s="211"/>
      <c r="D295" s="205"/>
      <c r="E295" s="207"/>
      <c r="F295" s="527"/>
      <c r="G295" s="216"/>
      <c r="H295" s="525"/>
    </row>
    <row r="296" spans="2:8">
      <c r="B296" s="335"/>
      <c r="C296" s="211"/>
      <c r="D296" s="205"/>
      <c r="E296" s="207"/>
      <c r="F296" s="527"/>
      <c r="G296" s="216"/>
      <c r="H296" s="525"/>
    </row>
    <row r="297" spans="2:8">
      <c r="B297" s="335"/>
      <c r="C297" s="211"/>
      <c r="D297" s="205"/>
      <c r="E297" s="207"/>
      <c r="F297" s="527"/>
      <c r="G297" s="216"/>
      <c r="H297" s="525"/>
    </row>
    <row r="298" spans="2:8">
      <c r="B298" s="335"/>
      <c r="C298" s="211"/>
      <c r="D298" s="205"/>
      <c r="E298" s="207"/>
      <c r="F298" s="527"/>
      <c r="G298" s="216"/>
      <c r="H298" s="525"/>
    </row>
    <row r="299" spans="2:8">
      <c r="B299" s="335"/>
      <c r="C299" s="211"/>
      <c r="D299" s="205"/>
      <c r="E299" s="207"/>
      <c r="F299" s="527"/>
      <c r="G299" s="216"/>
      <c r="H299" s="525"/>
    </row>
    <row r="300" spans="2:8">
      <c r="B300" s="335"/>
      <c r="C300" s="211"/>
      <c r="D300" s="205"/>
      <c r="E300" s="207"/>
      <c r="F300" s="527"/>
      <c r="G300" s="216"/>
      <c r="H300" s="525"/>
    </row>
    <row r="301" spans="2:8">
      <c r="B301" s="335"/>
      <c r="C301" s="211"/>
      <c r="D301" s="205"/>
      <c r="E301" s="207"/>
      <c r="F301" s="527"/>
      <c r="G301" s="216"/>
      <c r="H301" s="525"/>
    </row>
    <row r="302" spans="2:8">
      <c r="B302" s="335"/>
      <c r="C302" s="211"/>
      <c r="D302" s="205"/>
      <c r="E302" s="207"/>
      <c r="F302" s="527"/>
      <c r="G302" s="216"/>
      <c r="H302" s="525"/>
    </row>
    <row r="303" spans="2:8">
      <c r="B303" s="335"/>
      <c r="C303" s="211"/>
      <c r="D303" s="205"/>
      <c r="E303" s="207"/>
      <c r="F303" s="527"/>
      <c r="G303" s="216"/>
      <c r="H303" s="525"/>
    </row>
    <row r="304" spans="2:8">
      <c r="B304" s="335"/>
      <c r="C304" s="211"/>
      <c r="D304" s="205"/>
      <c r="E304" s="207"/>
      <c r="F304" s="527"/>
      <c r="G304" s="216"/>
      <c r="H304" s="525"/>
    </row>
    <row r="305" spans="2:8">
      <c r="B305" s="335"/>
      <c r="C305" s="211"/>
      <c r="D305" s="205"/>
      <c r="E305" s="207"/>
      <c r="F305" s="527"/>
      <c r="G305" s="216"/>
      <c r="H305" s="525"/>
    </row>
    <row r="306" spans="2:8">
      <c r="B306" s="335"/>
      <c r="C306" s="211"/>
      <c r="D306" s="205"/>
      <c r="E306" s="207"/>
      <c r="F306" s="527"/>
      <c r="G306" s="216"/>
      <c r="H306" s="525"/>
    </row>
    <row r="307" spans="2:8">
      <c r="B307" s="335"/>
      <c r="C307" s="211"/>
      <c r="D307" s="205"/>
      <c r="E307" s="207"/>
      <c r="F307" s="527"/>
      <c r="G307" s="216"/>
      <c r="H307" s="525"/>
    </row>
    <row r="308" spans="2:8">
      <c r="B308" s="335"/>
      <c r="C308" s="211"/>
      <c r="D308" s="205"/>
      <c r="E308" s="207"/>
      <c r="F308" s="527"/>
      <c r="G308" s="216"/>
      <c r="H308" s="525"/>
    </row>
    <row r="309" spans="2:8">
      <c r="B309" s="335"/>
      <c r="C309" s="211"/>
      <c r="D309" s="205"/>
      <c r="E309" s="207"/>
      <c r="F309" s="527"/>
      <c r="G309" s="216"/>
      <c r="H309" s="525"/>
    </row>
    <row r="310" spans="2:8">
      <c r="B310" s="335"/>
      <c r="C310" s="211"/>
      <c r="D310" s="205"/>
      <c r="E310" s="207"/>
      <c r="F310" s="527"/>
      <c r="G310" s="216"/>
      <c r="H310" s="525"/>
    </row>
    <row r="311" spans="2:8">
      <c r="B311" s="335"/>
      <c r="C311" s="211"/>
      <c r="D311" s="205"/>
      <c r="E311" s="207"/>
      <c r="F311" s="527"/>
      <c r="G311" s="216"/>
      <c r="H311" s="525"/>
    </row>
    <row r="312" spans="2:8">
      <c r="B312" s="335"/>
      <c r="C312" s="211"/>
      <c r="D312" s="205"/>
      <c r="E312" s="207"/>
      <c r="F312" s="527"/>
      <c r="G312" s="216"/>
      <c r="H312" s="525"/>
    </row>
    <row r="313" spans="2:8">
      <c r="B313" s="335"/>
      <c r="C313" s="211"/>
      <c r="D313" s="205"/>
      <c r="E313" s="207"/>
      <c r="F313" s="527"/>
      <c r="G313" s="216"/>
      <c r="H313" s="525"/>
    </row>
    <row r="314" spans="2:8">
      <c r="B314" s="335"/>
      <c r="C314" s="211"/>
      <c r="D314" s="205"/>
      <c r="E314" s="207"/>
      <c r="F314" s="527"/>
      <c r="G314" s="216"/>
      <c r="H314" s="525"/>
    </row>
    <row r="315" spans="2:8">
      <c r="B315" s="335"/>
      <c r="C315" s="211"/>
      <c r="D315" s="205"/>
      <c r="E315" s="207"/>
      <c r="F315" s="527"/>
      <c r="G315" s="216"/>
      <c r="H315" s="525"/>
    </row>
    <row r="316" spans="2:8">
      <c r="B316" s="335"/>
      <c r="C316" s="211"/>
      <c r="D316" s="205"/>
      <c r="E316" s="207"/>
      <c r="F316" s="527"/>
      <c r="G316" s="216"/>
      <c r="H316" s="525"/>
    </row>
    <row r="317" spans="2:8">
      <c r="B317" s="335"/>
      <c r="C317" s="211"/>
      <c r="D317" s="205"/>
      <c r="E317" s="207"/>
      <c r="F317" s="527"/>
      <c r="G317" s="216"/>
      <c r="H317" s="525"/>
    </row>
    <row r="318" spans="2:8">
      <c r="B318" s="335"/>
      <c r="C318" s="211"/>
      <c r="D318" s="205"/>
      <c r="E318" s="207"/>
      <c r="F318" s="527"/>
      <c r="G318" s="216"/>
      <c r="H318" s="525"/>
    </row>
    <row r="319" spans="2:8">
      <c r="B319" s="335"/>
      <c r="C319" s="211"/>
      <c r="D319" s="205"/>
      <c r="E319" s="207"/>
      <c r="F319" s="527"/>
      <c r="G319" s="216"/>
      <c r="H319" s="525"/>
    </row>
    <row r="320" spans="2:8">
      <c r="B320" s="335"/>
      <c r="C320" s="211"/>
      <c r="D320" s="205"/>
      <c r="E320" s="207"/>
      <c r="F320" s="527"/>
      <c r="G320" s="216"/>
      <c r="H320" s="525"/>
    </row>
    <row r="321" spans="2:8">
      <c r="B321" s="335"/>
      <c r="C321" s="211"/>
      <c r="D321" s="205"/>
      <c r="E321" s="207"/>
      <c r="F321" s="527"/>
      <c r="G321" s="216"/>
      <c r="H321" s="525"/>
    </row>
    <row r="322" spans="2:8">
      <c r="B322" s="335"/>
      <c r="C322" s="211"/>
      <c r="D322" s="205"/>
      <c r="E322" s="207"/>
      <c r="F322" s="527"/>
      <c r="G322" s="216"/>
      <c r="H322" s="525"/>
    </row>
    <row r="323" spans="2:8">
      <c r="B323" s="335"/>
      <c r="C323" s="211"/>
      <c r="D323" s="205"/>
      <c r="E323" s="207"/>
      <c r="F323" s="527"/>
      <c r="G323" s="216"/>
      <c r="H323" s="525"/>
    </row>
    <row r="324" spans="2:8">
      <c r="B324" s="335"/>
      <c r="C324" s="211"/>
      <c r="D324" s="205"/>
      <c r="E324" s="207"/>
      <c r="F324" s="527"/>
      <c r="G324" s="216"/>
      <c r="H324" s="525"/>
    </row>
    <row r="325" spans="2:8">
      <c r="B325" s="335"/>
      <c r="C325" s="211"/>
      <c r="D325" s="205"/>
      <c r="E325" s="207"/>
      <c r="F325" s="527"/>
      <c r="G325" s="216"/>
      <c r="H325" s="525"/>
    </row>
    <row r="326" spans="2:8">
      <c r="B326" s="335"/>
      <c r="C326" s="211"/>
      <c r="D326" s="205"/>
      <c r="E326" s="207"/>
      <c r="F326" s="527"/>
      <c r="G326" s="216"/>
      <c r="H326" s="525"/>
    </row>
    <row r="327" spans="2:8">
      <c r="B327" s="335"/>
      <c r="C327" s="211"/>
      <c r="D327" s="205"/>
      <c r="E327" s="207"/>
      <c r="F327" s="527"/>
      <c r="G327" s="216"/>
      <c r="H327" s="525"/>
    </row>
    <row r="328" spans="2:8">
      <c r="B328" s="335"/>
      <c r="C328" s="211"/>
      <c r="D328" s="205"/>
      <c r="E328" s="207"/>
      <c r="F328" s="527"/>
      <c r="G328" s="216"/>
      <c r="H328" s="525"/>
    </row>
    <row r="329" spans="2:8">
      <c r="B329" s="335"/>
      <c r="C329" s="211"/>
      <c r="D329" s="205"/>
      <c r="E329" s="207"/>
      <c r="F329" s="527"/>
      <c r="G329" s="216"/>
      <c r="H329" s="525"/>
    </row>
    <row r="330" spans="2:8">
      <c r="B330" s="335"/>
      <c r="C330" s="211"/>
      <c r="D330" s="205"/>
      <c r="E330" s="207"/>
      <c r="F330" s="527"/>
      <c r="G330" s="216"/>
      <c r="H330" s="525"/>
    </row>
    <row r="331" spans="2:8">
      <c r="B331" s="335"/>
      <c r="C331" s="211"/>
      <c r="D331" s="205"/>
      <c r="E331" s="207"/>
      <c r="F331" s="527"/>
      <c r="G331" s="216"/>
      <c r="H331" s="525"/>
    </row>
    <row r="332" spans="2:8">
      <c r="B332" s="335"/>
      <c r="C332" s="211"/>
      <c r="D332" s="205"/>
      <c r="E332" s="207"/>
      <c r="F332" s="527"/>
      <c r="G332" s="216"/>
      <c r="H332" s="525"/>
    </row>
    <row r="333" spans="2:8">
      <c r="B333" s="335"/>
      <c r="C333" s="211"/>
      <c r="D333" s="205"/>
      <c r="E333" s="207"/>
      <c r="F333" s="527"/>
      <c r="G333" s="216"/>
      <c r="H333" s="525"/>
    </row>
    <row r="334" spans="2:8">
      <c r="B334" s="335"/>
      <c r="C334" s="211"/>
      <c r="D334" s="205"/>
      <c r="E334" s="207"/>
      <c r="F334" s="527"/>
      <c r="G334" s="216"/>
      <c r="H334" s="525"/>
    </row>
    <row r="335" spans="2:8">
      <c r="B335" s="335"/>
      <c r="C335" s="211"/>
      <c r="D335" s="205"/>
      <c r="E335" s="207"/>
      <c r="F335" s="527"/>
      <c r="G335" s="216"/>
      <c r="H335" s="525"/>
    </row>
    <row r="336" spans="2:8">
      <c r="B336" s="335"/>
      <c r="C336" s="211"/>
      <c r="D336" s="205"/>
      <c r="E336" s="207"/>
      <c r="F336" s="527"/>
      <c r="G336" s="216"/>
      <c r="H336" s="525"/>
    </row>
    <row r="337" spans="2:8">
      <c r="B337" s="335"/>
      <c r="C337" s="211"/>
      <c r="D337" s="205"/>
      <c r="E337" s="207"/>
      <c r="F337" s="527"/>
      <c r="G337" s="216"/>
      <c r="H337" s="525"/>
    </row>
    <row r="338" spans="2:8">
      <c r="B338" s="335"/>
      <c r="C338" s="211"/>
      <c r="D338" s="205"/>
      <c r="E338" s="207"/>
      <c r="F338" s="527"/>
      <c r="G338" s="216"/>
      <c r="H338" s="525"/>
    </row>
    <row r="339" spans="2:8">
      <c r="B339" s="335"/>
      <c r="C339" s="211"/>
      <c r="D339" s="205"/>
      <c r="E339" s="207"/>
      <c r="F339" s="527"/>
      <c r="G339" s="216"/>
      <c r="H339" s="525"/>
    </row>
    <row r="340" spans="2:8">
      <c r="B340" s="335"/>
      <c r="C340" s="211"/>
      <c r="D340" s="205"/>
      <c r="E340" s="207"/>
      <c r="F340" s="527"/>
      <c r="G340" s="216"/>
      <c r="H340" s="525"/>
    </row>
    <row r="341" spans="2:8">
      <c r="B341" s="335"/>
      <c r="C341" s="211"/>
      <c r="D341" s="205"/>
      <c r="E341" s="207"/>
      <c r="F341" s="527"/>
      <c r="G341" s="216"/>
      <c r="H341" s="525"/>
    </row>
    <row r="342" spans="2:8">
      <c r="B342" s="335"/>
      <c r="C342" s="211"/>
      <c r="D342" s="205"/>
      <c r="E342" s="207"/>
      <c r="F342" s="527"/>
      <c r="G342" s="216"/>
      <c r="H342" s="525"/>
    </row>
    <row r="343" spans="2:8">
      <c r="B343" s="335"/>
      <c r="C343" s="211"/>
      <c r="D343" s="205"/>
      <c r="E343" s="207"/>
      <c r="F343" s="527"/>
      <c r="G343" s="216"/>
      <c r="H343" s="525"/>
    </row>
    <row r="344" spans="2:8">
      <c r="B344" s="335"/>
      <c r="C344" s="211"/>
      <c r="D344" s="205"/>
      <c r="E344" s="207"/>
      <c r="F344" s="527"/>
      <c r="G344" s="216"/>
      <c r="H344" s="525"/>
    </row>
    <row r="345" spans="2:8">
      <c r="B345" s="335"/>
      <c r="C345" s="211"/>
      <c r="D345" s="205"/>
      <c r="E345" s="207"/>
      <c r="F345" s="527"/>
      <c r="G345" s="216"/>
      <c r="H345" s="525"/>
    </row>
    <row r="346" spans="2:8">
      <c r="B346" s="335"/>
      <c r="C346" s="211"/>
      <c r="D346" s="205"/>
      <c r="E346" s="207"/>
      <c r="F346" s="527"/>
      <c r="G346" s="216"/>
      <c r="H346" s="525"/>
    </row>
    <row r="347" spans="2:8">
      <c r="B347" s="335"/>
      <c r="C347" s="211"/>
      <c r="D347" s="205"/>
      <c r="E347" s="207"/>
      <c r="F347" s="527"/>
      <c r="G347" s="216"/>
      <c r="H347" s="525"/>
    </row>
    <row r="348" spans="2:8">
      <c r="B348" s="335"/>
      <c r="C348" s="211"/>
      <c r="D348" s="205"/>
      <c r="E348" s="207"/>
      <c r="F348" s="527"/>
      <c r="G348" s="216"/>
      <c r="H348" s="525"/>
    </row>
    <row r="349" spans="2:8">
      <c r="B349" s="335"/>
      <c r="C349" s="211"/>
      <c r="D349" s="205"/>
      <c r="E349" s="207"/>
      <c r="F349" s="527"/>
      <c r="G349" s="216"/>
      <c r="H349" s="525"/>
    </row>
    <row r="350" spans="2:8">
      <c r="B350" s="335"/>
      <c r="C350" s="211"/>
      <c r="D350" s="205"/>
      <c r="E350" s="207"/>
      <c r="F350" s="527"/>
      <c r="G350" s="216"/>
      <c r="H350" s="525"/>
    </row>
    <row r="351" spans="2:8">
      <c r="B351" s="335"/>
      <c r="C351" s="211"/>
      <c r="D351" s="205"/>
      <c r="E351" s="207"/>
      <c r="F351" s="527"/>
      <c r="G351" s="216"/>
      <c r="H351" s="525"/>
    </row>
    <row r="352" spans="2:8">
      <c r="B352" s="335"/>
      <c r="C352" s="211"/>
      <c r="D352" s="205"/>
      <c r="E352" s="207"/>
      <c r="F352" s="527"/>
      <c r="G352" s="216"/>
      <c r="H352" s="525"/>
    </row>
    <row r="353" spans="2:8">
      <c r="B353" s="335"/>
      <c r="C353" s="211"/>
      <c r="D353" s="205"/>
      <c r="E353" s="207"/>
      <c r="F353" s="527"/>
      <c r="G353" s="216"/>
      <c r="H353" s="525"/>
    </row>
    <row r="354" spans="2:8">
      <c r="B354" s="335"/>
      <c r="C354" s="211"/>
      <c r="D354" s="205"/>
      <c r="E354" s="207"/>
      <c r="F354" s="527"/>
      <c r="G354" s="216"/>
      <c r="H354" s="525"/>
    </row>
    <row r="355" spans="2:8">
      <c r="B355" s="335"/>
      <c r="C355" s="211"/>
      <c r="D355" s="205"/>
      <c r="E355" s="207"/>
      <c r="F355" s="527"/>
      <c r="G355" s="216"/>
      <c r="H355" s="525"/>
    </row>
    <row r="356" spans="2:8">
      <c r="B356" s="335"/>
      <c r="C356" s="211"/>
      <c r="D356" s="205"/>
      <c r="E356" s="207"/>
      <c r="F356" s="527"/>
      <c r="G356" s="216"/>
      <c r="H356" s="525"/>
    </row>
    <row r="357" spans="2:8">
      <c r="B357" s="335"/>
      <c r="C357" s="211"/>
      <c r="D357" s="205"/>
      <c r="E357" s="207"/>
      <c r="F357" s="527"/>
      <c r="G357" s="216"/>
      <c r="H357" s="525"/>
    </row>
    <row r="358" spans="2:8">
      <c r="B358" s="335"/>
      <c r="C358" s="211"/>
      <c r="D358" s="205"/>
      <c r="E358" s="207"/>
      <c r="F358" s="527"/>
      <c r="G358" s="216"/>
      <c r="H358" s="525"/>
    </row>
    <row r="359" spans="2:8">
      <c r="B359" s="335"/>
      <c r="C359" s="211"/>
      <c r="D359" s="205"/>
      <c r="E359" s="207"/>
      <c r="F359" s="527"/>
      <c r="G359" s="216"/>
      <c r="H359" s="525"/>
    </row>
    <row r="360" spans="2:8">
      <c r="B360" s="335"/>
      <c r="C360" s="211"/>
      <c r="D360" s="205"/>
      <c r="E360" s="207"/>
      <c r="F360" s="527"/>
      <c r="G360" s="216"/>
      <c r="H360" s="525"/>
    </row>
    <row r="361" spans="2:8">
      <c r="B361" s="335"/>
      <c r="C361" s="211"/>
      <c r="D361" s="205"/>
      <c r="E361" s="207"/>
      <c r="F361" s="527"/>
      <c r="G361" s="216"/>
      <c r="H361" s="525"/>
    </row>
    <row r="362" spans="2:8">
      <c r="B362" s="335"/>
      <c r="C362" s="211"/>
      <c r="D362" s="205"/>
      <c r="E362" s="207"/>
      <c r="F362" s="527"/>
      <c r="G362" s="216"/>
      <c r="H362" s="525"/>
    </row>
    <row r="363" spans="2:8">
      <c r="B363" s="335"/>
      <c r="C363" s="211"/>
      <c r="D363" s="205"/>
      <c r="E363" s="207"/>
      <c r="F363" s="527"/>
      <c r="G363" s="216"/>
      <c r="H363" s="525"/>
    </row>
    <row r="364" spans="2:8">
      <c r="B364" s="335"/>
      <c r="C364" s="211"/>
      <c r="D364" s="205"/>
      <c r="E364" s="207"/>
      <c r="F364" s="527"/>
      <c r="G364" s="216"/>
      <c r="H364" s="525"/>
    </row>
    <row r="365" spans="2:8">
      <c r="B365" s="335"/>
      <c r="C365" s="211"/>
      <c r="D365" s="205"/>
      <c r="E365" s="207"/>
      <c r="F365" s="527"/>
      <c r="G365" s="216"/>
      <c r="H365" s="525"/>
    </row>
    <row r="366" spans="2:8">
      <c r="B366" s="335"/>
      <c r="C366" s="211"/>
      <c r="D366" s="205"/>
      <c r="E366" s="207"/>
      <c r="F366" s="527"/>
      <c r="G366" s="216"/>
      <c r="H366" s="525"/>
    </row>
    <row r="367" spans="2:8">
      <c r="B367" s="335"/>
      <c r="C367" s="211"/>
      <c r="D367" s="205"/>
      <c r="E367" s="207"/>
      <c r="F367" s="527"/>
      <c r="G367" s="216"/>
      <c r="H367" s="525"/>
    </row>
    <row r="368" spans="2:8">
      <c r="B368" s="335"/>
      <c r="C368" s="211"/>
      <c r="D368" s="205"/>
      <c r="E368" s="207"/>
      <c r="F368" s="527"/>
      <c r="G368" s="216"/>
      <c r="H368" s="525"/>
    </row>
    <row r="369" spans="2:8">
      <c r="B369" s="335"/>
      <c r="C369" s="211"/>
      <c r="D369" s="205"/>
      <c r="E369" s="207"/>
      <c r="F369" s="527"/>
      <c r="G369" s="216"/>
      <c r="H369" s="525"/>
    </row>
    <row r="370" spans="2:8">
      <c r="B370" s="335"/>
      <c r="C370" s="211"/>
      <c r="D370" s="205"/>
      <c r="E370" s="207"/>
      <c r="F370" s="527"/>
      <c r="G370" s="216"/>
      <c r="H370" s="525"/>
    </row>
    <row r="371" spans="2:8">
      <c r="B371" s="335"/>
      <c r="C371" s="211"/>
      <c r="D371" s="205"/>
      <c r="E371" s="207"/>
      <c r="F371" s="527"/>
      <c r="G371" s="216"/>
      <c r="H371" s="525"/>
    </row>
    <row r="372" spans="2:8">
      <c r="B372" s="335"/>
      <c r="C372" s="211"/>
      <c r="D372" s="205"/>
      <c r="E372" s="207"/>
      <c r="F372" s="527"/>
      <c r="G372" s="216"/>
      <c r="H372" s="525"/>
    </row>
    <row r="373" spans="2:8">
      <c r="B373" s="335"/>
      <c r="C373" s="211"/>
      <c r="D373" s="205"/>
      <c r="E373" s="207"/>
      <c r="F373" s="527"/>
      <c r="G373" s="216"/>
      <c r="H373" s="525"/>
    </row>
    <row r="374" spans="2:8">
      <c r="B374" s="335"/>
      <c r="C374" s="211"/>
      <c r="D374" s="205"/>
      <c r="E374" s="207"/>
      <c r="F374" s="527"/>
      <c r="G374" s="216"/>
      <c r="H374" s="525"/>
    </row>
    <row r="375" spans="2:8">
      <c r="B375" s="335"/>
      <c r="C375" s="211"/>
      <c r="D375" s="205"/>
      <c r="E375" s="207"/>
      <c r="F375" s="527"/>
      <c r="G375" s="216"/>
      <c r="H375" s="525"/>
    </row>
    <row r="376" spans="2:8">
      <c r="B376" s="335"/>
      <c r="C376" s="211"/>
      <c r="D376" s="205"/>
      <c r="E376" s="207"/>
      <c r="F376" s="527"/>
      <c r="G376" s="216"/>
      <c r="H376" s="525"/>
    </row>
    <row r="377" spans="2:8">
      <c r="B377" s="335"/>
      <c r="C377" s="211"/>
      <c r="D377" s="205"/>
      <c r="E377" s="207"/>
      <c r="F377" s="527"/>
      <c r="G377" s="216"/>
      <c r="H377" s="525"/>
    </row>
    <row r="378" spans="2:8">
      <c r="B378" s="335"/>
      <c r="C378" s="211"/>
      <c r="D378" s="205"/>
      <c r="E378" s="207"/>
      <c r="F378" s="527"/>
      <c r="G378" s="216"/>
      <c r="H378" s="525"/>
    </row>
    <row r="379" spans="2:8">
      <c r="B379" s="335"/>
      <c r="C379" s="211"/>
      <c r="D379" s="205"/>
      <c r="E379" s="207"/>
      <c r="F379" s="527"/>
      <c r="G379" s="216"/>
      <c r="H379" s="525"/>
    </row>
    <row r="380" spans="2:8">
      <c r="B380" s="335"/>
      <c r="C380" s="211"/>
      <c r="D380" s="205"/>
      <c r="E380" s="207"/>
      <c r="F380" s="527"/>
      <c r="G380" s="216"/>
      <c r="H380" s="525"/>
    </row>
    <row r="381" spans="2:8">
      <c r="B381" s="335"/>
      <c r="C381" s="211"/>
      <c r="D381" s="205"/>
      <c r="E381" s="207"/>
      <c r="F381" s="527"/>
      <c r="G381" s="216"/>
      <c r="H381" s="525"/>
    </row>
    <row r="382" spans="2:8">
      <c r="B382" s="335"/>
      <c r="C382" s="211"/>
      <c r="D382" s="205"/>
      <c r="E382" s="207"/>
      <c r="F382" s="527"/>
      <c r="G382" s="216"/>
      <c r="H382" s="525"/>
    </row>
    <row r="383" spans="2:8">
      <c r="B383" s="335"/>
      <c r="C383" s="211"/>
      <c r="D383" s="205"/>
      <c r="E383" s="207"/>
      <c r="F383" s="527"/>
      <c r="G383" s="216"/>
      <c r="H383" s="525"/>
    </row>
    <row r="384" spans="2:8">
      <c r="B384" s="335"/>
      <c r="C384" s="211"/>
      <c r="D384" s="205"/>
      <c r="E384" s="207"/>
      <c r="F384" s="527"/>
      <c r="G384" s="216"/>
      <c r="H384" s="525"/>
    </row>
    <row r="385" spans="2:8">
      <c r="B385" s="335"/>
      <c r="C385" s="211"/>
      <c r="D385" s="205"/>
      <c r="E385" s="207"/>
      <c r="F385" s="527"/>
      <c r="G385" s="216"/>
      <c r="H385" s="525"/>
    </row>
    <row r="386" spans="2:8">
      <c r="B386" s="335"/>
      <c r="C386" s="211"/>
      <c r="D386" s="205"/>
      <c r="E386" s="207"/>
      <c r="F386" s="527"/>
      <c r="G386" s="216"/>
      <c r="H386" s="525"/>
    </row>
    <row r="387" spans="2:8">
      <c r="B387" s="335"/>
      <c r="C387" s="211"/>
      <c r="D387" s="205"/>
      <c r="E387" s="207"/>
      <c r="F387" s="527"/>
      <c r="G387" s="216"/>
      <c r="H387" s="525"/>
    </row>
    <row r="388" spans="2:8">
      <c r="B388" s="335"/>
      <c r="C388" s="211"/>
      <c r="D388" s="205"/>
      <c r="E388" s="207"/>
      <c r="F388" s="527"/>
      <c r="G388" s="216"/>
      <c r="H388" s="525"/>
    </row>
    <row r="389" spans="2:8">
      <c r="B389" s="335"/>
      <c r="C389" s="211"/>
      <c r="D389" s="205"/>
      <c r="E389" s="207"/>
      <c r="F389" s="527"/>
      <c r="G389" s="216"/>
      <c r="H389" s="525"/>
    </row>
    <row r="390" spans="2:8">
      <c r="B390" s="335"/>
      <c r="C390" s="211"/>
      <c r="D390" s="205"/>
      <c r="E390" s="207"/>
      <c r="F390" s="527"/>
      <c r="G390" s="216"/>
      <c r="H390" s="525"/>
    </row>
    <row r="391" spans="2:8">
      <c r="B391" s="335"/>
      <c r="C391" s="211"/>
      <c r="D391" s="205"/>
      <c r="E391" s="207"/>
      <c r="F391" s="527"/>
      <c r="G391" s="216"/>
      <c r="H391" s="525"/>
    </row>
    <row r="392" spans="2:8">
      <c r="B392" s="335"/>
      <c r="C392" s="211"/>
      <c r="D392" s="205"/>
      <c r="E392" s="207"/>
      <c r="F392" s="527"/>
      <c r="G392" s="216"/>
      <c r="H392" s="525"/>
    </row>
    <row r="393" spans="2:8">
      <c r="B393" s="335"/>
      <c r="C393" s="211"/>
      <c r="D393" s="205"/>
      <c r="E393" s="207"/>
      <c r="F393" s="527"/>
      <c r="G393" s="216"/>
      <c r="H393" s="525"/>
    </row>
    <row r="394" spans="2:8">
      <c r="B394" s="335"/>
      <c r="C394" s="211"/>
      <c r="D394" s="205"/>
      <c r="E394" s="207"/>
      <c r="F394" s="527"/>
      <c r="G394" s="216"/>
      <c r="H394" s="525"/>
    </row>
    <row r="395" spans="2:8">
      <c r="B395" s="335"/>
      <c r="C395" s="211"/>
      <c r="D395" s="205"/>
      <c r="E395" s="207"/>
      <c r="F395" s="527"/>
      <c r="G395" s="216"/>
      <c r="H395" s="525"/>
    </row>
    <row r="396" spans="2:8">
      <c r="B396" s="335"/>
      <c r="C396" s="211"/>
      <c r="D396" s="205"/>
      <c r="E396" s="207"/>
      <c r="F396" s="527"/>
      <c r="G396" s="216"/>
      <c r="H396" s="525"/>
    </row>
    <row r="397" spans="2:8">
      <c r="B397" s="335"/>
      <c r="C397" s="211"/>
      <c r="D397" s="205"/>
      <c r="E397" s="207"/>
      <c r="F397" s="527"/>
      <c r="G397" s="216"/>
      <c r="H397" s="525"/>
    </row>
    <row r="398" spans="2:8">
      <c r="B398" s="335"/>
      <c r="C398" s="211"/>
      <c r="D398" s="205"/>
      <c r="E398" s="207"/>
      <c r="F398" s="527"/>
      <c r="G398" s="216"/>
      <c r="H398" s="525"/>
    </row>
    <row r="399" spans="2:8">
      <c r="B399" s="335"/>
      <c r="C399" s="211"/>
      <c r="D399" s="205"/>
      <c r="E399" s="207"/>
      <c r="F399" s="527"/>
      <c r="G399" s="216"/>
      <c r="H399" s="525"/>
    </row>
    <row r="400" spans="2:8">
      <c r="B400" s="335"/>
      <c r="C400" s="211"/>
      <c r="D400" s="205"/>
      <c r="E400" s="207"/>
      <c r="F400" s="527"/>
      <c r="G400" s="216"/>
      <c r="H400" s="525"/>
    </row>
    <row r="401" spans="2:8">
      <c r="B401" s="335"/>
      <c r="C401" s="211"/>
      <c r="D401" s="205"/>
      <c r="E401" s="207"/>
      <c r="F401" s="527"/>
      <c r="G401" s="216"/>
      <c r="H401" s="525"/>
    </row>
    <row r="402" spans="2:8">
      <c r="B402" s="335"/>
      <c r="C402" s="211"/>
      <c r="D402" s="205"/>
      <c r="E402" s="207"/>
      <c r="F402" s="527"/>
      <c r="G402" s="216"/>
      <c r="H402" s="525"/>
    </row>
    <row r="403" spans="2:8">
      <c r="B403" s="335"/>
      <c r="C403" s="211"/>
      <c r="D403" s="205"/>
      <c r="E403" s="207"/>
      <c r="F403" s="527"/>
      <c r="G403" s="216"/>
      <c r="H403" s="525"/>
    </row>
    <row r="404" spans="2:8">
      <c r="B404" s="335"/>
      <c r="C404" s="211"/>
      <c r="D404" s="205"/>
      <c r="E404" s="207"/>
      <c r="F404" s="527"/>
      <c r="G404" s="216"/>
      <c r="H404" s="525"/>
    </row>
    <row r="405" spans="2:8">
      <c r="B405" s="335"/>
      <c r="C405" s="211"/>
      <c r="D405" s="205"/>
      <c r="E405" s="207"/>
      <c r="F405" s="527"/>
      <c r="G405" s="216"/>
      <c r="H405" s="525"/>
    </row>
    <row r="406" spans="2:8">
      <c r="B406" s="335"/>
      <c r="C406" s="211"/>
      <c r="D406" s="205"/>
      <c r="E406" s="207"/>
      <c r="F406" s="527"/>
      <c r="G406" s="216"/>
      <c r="H406" s="525"/>
    </row>
    <row r="407" spans="2:8">
      <c r="B407" s="335"/>
      <c r="C407" s="211"/>
      <c r="D407" s="205"/>
      <c r="E407" s="207"/>
      <c r="F407" s="527"/>
      <c r="G407" s="216"/>
      <c r="H407" s="525"/>
    </row>
    <row r="408" spans="2:8">
      <c r="B408" s="335"/>
      <c r="C408" s="211"/>
      <c r="D408" s="205"/>
      <c r="E408" s="207"/>
      <c r="F408" s="527"/>
      <c r="G408" s="216"/>
      <c r="H408" s="525"/>
    </row>
    <row r="409" spans="2:8">
      <c r="B409" s="335"/>
      <c r="C409" s="211"/>
      <c r="D409" s="205"/>
      <c r="E409" s="207"/>
      <c r="F409" s="527"/>
      <c r="G409" s="216"/>
      <c r="H409" s="525"/>
    </row>
    <row r="410" spans="2:8">
      <c r="B410" s="335"/>
      <c r="C410" s="211"/>
      <c r="D410" s="205"/>
      <c r="E410" s="207"/>
      <c r="F410" s="527"/>
      <c r="G410" s="216"/>
      <c r="H410" s="525"/>
    </row>
    <row r="411" spans="2:8">
      <c r="B411" s="335"/>
      <c r="C411" s="211"/>
      <c r="D411" s="205"/>
      <c r="E411" s="207"/>
      <c r="F411" s="527"/>
      <c r="G411" s="216"/>
      <c r="H411" s="525"/>
    </row>
    <row r="412" spans="2:8">
      <c r="B412" s="335"/>
      <c r="C412" s="211"/>
      <c r="D412" s="205"/>
      <c r="E412" s="207"/>
      <c r="F412" s="527"/>
      <c r="G412" s="216"/>
      <c r="H412" s="525"/>
    </row>
    <row r="413" spans="2:8">
      <c r="B413" s="335"/>
      <c r="C413" s="211"/>
      <c r="D413" s="205"/>
      <c r="E413" s="207"/>
      <c r="F413" s="527"/>
      <c r="G413" s="216"/>
      <c r="H413" s="525"/>
    </row>
    <row r="414" spans="2:8">
      <c r="B414" s="335"/>
      <c r="C414" s="211"/>
      <c r="D414" s="205"/>
      <c r="E414" s="207"/>
      <c r="F414" s="527"/>
      <c r="G414" s="216"/>
      <c r="H414" s="525"/>
    </row>
    <row r="415" spans="2:8">
      <c r="B415" s="335"/>
      <c r="C415" s="211"/>
      <c r="D415" s="205"/>
      <c r="E415" s="207"/>
      <c r="F415" s="527"/>
      <c r="G415" s="216"/>
      <c r="H415" s="525"/>
    </row>
    <row r="416" spans="2:8">
      <c r="B416" s="335"/>
      <c r="C416" s="211"/>
      <c r="D416" s="205"/>
      <c r="E416" s="207"/>
      <c r="F416" s="527"/>
      <c r="G416" s="216"/>
      <c r="H416" s="525"/>
    </row>
    <row r="417" spans="2:8">
      <c r="B417" s="335"/>
      <c r="C417" s="211"/>
      <c r="D417" s="205"/>
      <c r="E417" s="207"/>
      <c r="F417" s="527"/>
      <c r="G417" s="216"/>
      <c r="H417" s="525"/>
    </row>
    <row r="418" spans="2:8">
      <c r="B418" s="335"/>
      <c r="C418" s="211"/>
      <c r="D418" s="205"/>
      <c r="E418" s="207"/>
      <c r="F418" s="527"/>
      <c r="G418" s="216"/>
      <c r="H418" s="525"/>
    </row>
    <row r="419" spans="2:8">
      <c r="B419" s="335"/>
      <c r="C419" s="211"/>
      <c r="D419" s="205"/>
      <c r="E419" s="207"/>
      <c r="F419" s="527"/>
      <c r="G419" s="216"/>
      <c r="H419" s="525"/>
    </row>
    <row r="420" spans="2:8">
      <c r="B420" s="335"/>
      <c r="C420" s="211"/>
      <c r="D420" s="205"/>
      <c r="E420" s="207"/>
      <c r="F420" s="527"/>
      <c r="G420" s="216"/>
      <c r="H420" s="525"/>
    </row>
    <row r="421" spans="2:8">
      <c r="B421" s="335"/>
      <c r="C421" s="211"/>
      <c r="D421" s="205"/>
      <c r="E421" s="207"/>
      <c r="F421" s="527"/>
      <c r="G421" s="216"/>
      <c r="H421" s="525"/>
    </row>
    <row r="422" spans="2:8">
      <c r="B422" s="335"/>
      <c r="C422" s="211"/>
      <c r="D422" s="205"/>
      <c r="E422" s="207"/>
      <c r="F422" s="527"/>
      <c r="G422" s="216"/>
      <c r="H422" s="525"/>
    </row>
    <row r="423" spans="2:8">
      <c r="B423" s="335"/>
      <c r="C423" s="211"/>
      <c r="D423" s="205"/>
      <c r="E423" s="207"/>
      <c r="F423" s="527"/>
      <c r="G423" s="216"/>
      <c r="H423" s="525"/>
    </row>
    <row r="424" spans="2:8">
      <c r="B424" s="335"/>
      <c r="C424" s="211"/>
      <c r="D424" s="205"/>
      <c r="E424" s="207"/>
      <c r="F424" s="527"/>
      <c r="G424" s="216"/>
      <c r="H424" s="525"/>
    </row>
    <row r="425" spans="2:8">
      <c r="B425" s="335"/>
      <c r="C425" s="211"/>
      <c r="D425" s="205"/>
      <c r="E425" s="207"/>
      <c r="F425" s="527"/>
      <c r="G425" s="216"/>
      <c r="H425" s="525"/>
    </row>
    <row r="426" spans="2:8">
      <c r="B426" s="335"/>
      <c r="C426" s="211"/>
      <c r="D426" s="205"/>
      <c r="E426" s="207"/>
      <c r="F426" s="527"/>
      <c r="G426" s="216"/>
      <c r="H426" s="525"/>
    </row>
    <row r="427" spans="2:8">
      <c r="B427" s="335"/>
      <c r="C427" s="211"/>
      <c r="D427" s="205"/>
      <c r="E427" s="207"/>
      <c r="F427" s="527"/>
      <c r="G427" s="216"/>
      <c r="H427" s="525"/>
    </row>
    <row r="428" spans="2:8">
      <c r="B428" s="335"/>
      <c r="C428" s="211"/>
      <c r="D428" s="205"/>
      <c r="E428" s="207"/>
      <c r="F428" s="527"/>
      <c r="G428" s="216"/>
      <c r="H428" s="525"/>
    </row>
    <row r="429" spans="2:8">
      <c r="B429" s="335"/>
      <c r="C429" s="211"/>
      <c r="D429" s="205"/>
      <c r="E429" s="207"/>
      <c r="F429" s="527"/>
      <c r="G429" s="216"/>
      <c r="H429" s="525"/>
    </row>
    <row r="430" spans="2:8">
      <c r="B430" s="335"/>
      <c r="C430" s="211"/>
      <c r="D430" s="205"/>
      <c r="E430" s="207"/>
      <c r="F430" s="527"/>
      <c r="G430" s="216"/>
      <c r="H430" s="525"/>
    </row>
    <row r="431" spans="2:8">
      <c r="B431" s="335"/>
      <c r="C431" s="211"/>
      <c r="D431" s="205"/>
      <c r="E431" s="207"/>
      <c r="F431" s="527"/>
      <c r="G431" s="216"/>
      <c r="H431" s="525"/>
    </row>
    <row r="432" spans="2:8">
      <c r="B432" s="335"/>
      <c r="C432" s="211"/>
      <c r="D432" s="205"/>
      <c r="E432" s="207"/>
      <c r="F432" s="527"/>
      <c r="G432" s="216"/>
      <c r="H432" s="525"/>
    </row>
    <row r="433" spans="2:8">
      <c r="B433" s="335"/>
      <c r="C433" s="211"/>
      <c r="D433" s="205"/>
      <c r="E433" s="207"/>
      <c r="F433" s="527"/>
      <c r="G433" s="216"/>
      <c r="H433" s="525"/>
    </row>
    <row r="434" spans="2:8">
      <c r="B434" s="335"/>
      <c r="C434" s="211"/>
      <c r="D434" s="205"/>
      <c r="E434" s="207"/>
      <c r="F434" s="527"/>
      <c r="G434" s="216"/>
      <c r="H434" s="525"/>
    </row>
    <row r="435" spans="2:8">
      <c r="B435" s="335"/>
      <c r="C435" s="211"/>
      <c r="D435" s="205"/>
      <c r="E435" s="207"/>
      <c r="F435" s="527"/>
      <c r="G435" s="216"/>
      <c r="H435" s="525"/>
    </row>
    <row r="436" spans="2:8">
      <c r="B436" s="335"/>
      <c r="C436" s="211"/>
      <c r="D436" s="205"/>
      <c r="E436" s="207"/>
      <c r="F436" s="527"/>
      <c r="G436" s="216"/>
      <c r="H436" s="525"/>
    </row>
    <row r="437" spans="2:8">
      <c r="B437" s="335"/>
      <c r="C437" s="211"/>
      <c r="D437" s="205"/>
      <c r="E437" s="207"/>
      <c r="F437" s="527"/>
      <c r="G437" s="216"/>
      <c r="H437" s="525"/>
    </row>
    <row r="438" spans="2:8">
      <c r="B438" s="335"/>
      <c r="C438" s="211"/>
      <c r="D438" s="205"/>
      <c r="E438" s="207"/>
      <c r="F438" s="527"/>
      <c r="G438" s="216"/>
      <c r="H438" s="525"/>
    </row>
    <row r="439" spans="2:8">
      <c r="B439" s="335"/>
      <c r="C439" s="211"/>
      <c r="D439" s="205"/>
      <c r="E439" s="207"/>
      <c r="F439" s="527"/>
      <c r="G439" s="216"/>
      <c r="H439" s="525"/>
    </row>
    <row r="440" spans="2:8">
      <c r="B440" s="335"/>
      <c r="C440" s="211"/>
      <c r="D440" s="205"/>
      <c r="E440" s="207"/>
      <c r="F440" s="527"/>
      <c r="G440" s="216"/>
      <c r="H440" s="525"/>
    </row>
    <row r="441" spans="2:8">
      <c r="B441" s="335"/>
      <c r="C441" s="211"/>
      <c r="D441" s="205"/>
      <c r="E441" s="207"/>
      <c r="F441" s="527"/>
      <c r="G441" s="216"/>
      <c r="H441" s="525"/>
    </row>
    <row r="442" spans="2:8">
      <c r="B442" s="335"/>
      <c r="C442" s="211"/>
      <c r="D442" s="205"/>
      <c r="E442" s="207"/>
      <c r="F442" s="527"/>
      <c r="G442" s="216"/>
      <c r="H442" s="525"/>
    </row>
    <row r="443" spans="2:8">
      <c r="B443" s="335"/>
      <c r="C443" s="211"/>
      <c r="D443" s="205"/>
      <c r="E443" s="207"/>
      <c r="F443" s="527"/>
      <c r="G443" s="216"/>
      <c r="H443" s="525"/>
    </row>
    <row r="444" spans="2:8">
      <c r="B444" s="335"/>
      <c r="C444" s="211"/>
      <c r="D444" s="205"/>
      <c r="E444" s="207"/>
      <c r="F444" s="527"/>
      <c r="G444" s="216"/>
      <c r="H444" s="525"/>
    </row>
    <row r="445" spans="2:8">
      <c r="B445" s="335"/>
      <c r="C445" s="211"/>
      <c r="D445" s="205"/>
      <c r="E445" s="207"/>
      <c r="F445" s="527"/>
      <c r="G445" s="216"/>
      <c r="H445" s="525"/>
    </row>
    <row r="446" spans="2:8">
      <c r="B446" s="335"/>
      <c r="C446" s="211"/>
      <c r="D446" s="205"/>
      <c r="E446" s="207"/>
      <c r="F446" s="527"/>
      <c r="G446" s="216"/>
      <c r="H446" s="525"/>
    </row>
    <row r="447" spans="2:8">
      <c r="B447" s="335"/>
      <c r="C447" s="211"/>
      <c r="D447" s="205"/>
      <c r="E447" s="207"/>
      <c r="F447" s="527"/>
      <c r="G447" s="216"/>
      <c r="H447" s="525"/>
    </row>
    <row r="448" spans="2:8">
      <c r="B448" s="335"/>
      <c r="C448" s="211"/>
      <c r="D448" s="205"/>
      <c r="E448" s="207"/>
      <c r="F448" s="527"/>
      <c r="G448" s="216"/>
      <c r="H448" s="525"/>
    </row>
    <row r="449" spans="2:8">
      <c r="B449" s="335"/>
      <c r="C449" s="211"/>
      <c r="D449" s="205"/>
      <c r="E449" s="207"/>
      <c r="F449" s="527"/>
      <c r="G449" s="216"/>
      <c r="H449" s="525"/>
    </row>
    <row r="450" spans="2:8">
      <c r="B450" s="335"/>
      <c r="C450" s="211"/>
      <c r="D450" s="205"/>
      <c r="E450" s="207"/>
      <c r="F450" s="527"/>
      <c r="G450" s="216"/>
      <c r="H450" s="525"/>
    </row>
    <row r="451" spans="2:8">
      <c r="B451" s="335"/>
      <c r="C451" s="211"/>
      <c r="D451" s="205"/>
      <c r="E451" s="207"/>
      <c r="F451" s="527"/>
      <c r="G451" s="216"/>
      <c r="H451" s="525"/>
    </row>
    <row r="452" spans="2:8">
      <c r="B452" s="335"/>
      <c r="C452" s="211"/>
      <c r="D452" s="205"/>
      <c r="E452" s="207"/>
      <c r="F452" s="527"/>
      <c r="G452" s="216"/>
      <c r="H452" s="525"/>
    </row>
    <row r="453" spans="2:8">
      <c r="B453" s="335"/>
      <c r="C453" s="211"/>
      <c r="D453" s="205"/>
      <c r="E453" s="207"/>
      <c r="F453" s="527"/>
      <c r="G453" s="216"/>
      <c r="H453" s="525"/>
    </row>
    <row r="454" spans="2:8">
      <c r="B454" s="335"/>
      <c r="C454" s="211"/>
      <c r="D454" s="205"/>
      <c r="E454" s="207"/>
      <c r="F454" s="527"/>
      <c r="G454" s="216"/>
      <c r="H454" s="525"/>
    </row>
    <row r="455" spans="2:8">
      <c r="B455" s="335"/>
      <c r="C455" s="211"/>
      <c r="D455" s="205"/>
      <c r="E455" s="207"/>
      <c r="F455" s="527"/>
      <c r="G455" s="216"/>
      <c r="H455" s="525"/>
    </row>
    <row r="456" spans="2:8">
      <c r="B456" s="335"/>
      <c r="C456" s="211"/>
      <c r="D456" s="205"/>
      <c r="E456" s="207"/>
      <c r="F456" s="527"/>
      <c r="G456" s="216"/>
      <c r="H456" s="525"/>
    </row>
    <row r="457" spans="2:8">
      <c r="B457" s="335"/>
      <c r="C457" s="211"/>
      <c r="D457" s="205"/>
      <c r="E457" s="207"/>
      <c r="F457" s="527"/>
      <c r="G457" s="216"/>
      <c r="H457" s="525"/>
    </row>
    <row r="458" spans="2:8">
      <c r="B458" s="335"/>
      <c r="C458" s="211"/>
      <c r="D458" s="205"/>
      <c r="E458" s="207"/>
      <c r="F458" s="527"/>
      <c r="G458" s="216"/>
      <c r="H458" s="525"/>
    </row>
    <row r="459" spans="2:8">
      <c r="B459" s="335"/>
      <c r="C459" s="211"/>
      <c r="D459" s="205"/>
      <c r="E459" s="207"/>
      <c r="F459" s="527"/>
      <c r="G459" s="216"/>
      <c r="H459" s="525"/>
    </row>
    <row r="460" spans="2:8">
      <c r="B460" s="335"/>
      <c r="C460" s="211"/>
      <c r="D460" s="205"/>
      <c r="E460" s="207"/>
      <c r="F460" s="527"/>
      <c r="G460" s="216"/>
      <c r="H460" s="525"/>
    </row>
    <row r="461" spans="2:8">
      <c r="B461" s="335"/>
      <c r="C461" s="211"/>
      <c r="D461" s="205"/>
      <c r="E461" s="207"/>
      <c r="F461" s="527"/>
      <c r="G461" s="216"/>
      <c r="H461" s="525"/>
    </row>
    <row r="462" spans="2:8">
      <c r="B462" s="335"/>
      <c r="C462" s="211"/>
      <c r="D462" s="205"/>
      <c r="E462" s="207"/>
      <c r="F462" s="527"/>
      <c r="G462" s="216"/>
      <c r="H462" s="525"/>
    </row>
    <row r="463" spans="2:8">
      <c r="B463" s="335"/>
      <c r="C463" s="211"/>
      <c r="D463" s="205"/>
      <c r="E463" s="207"/>
      <c r="F463" s="527"/>
      <c r="G463" s="216"/>
      <c r="H463" s="525"/>
    </row>
    <row r="464" spans="2:8">
      <c r="B464" s="335"/>
      <c r="C464" s="211"/>
      <c r="D464" s="205"/>
      <c r="E464" s="207"/>
      <c r="F464" s="527"/>
      <c r="G464" s="216"/>
      <c r="H464" s="525"/>
    </row>
    <row r="465" spans="2:8">
      <c r="B465" s="335"/>
      <c r="C465" s="211"/>
      <c r="D465" s="205"/>
      <c r="E465" s="207"/>
      <c r="F465" s="527"/>
      <c r="G465" s="216"/>
      <c r="H465" s="525"/>
    </row>
    <row r="466" spans="2:8">
      <c r="B466" s="335"/>
      <c r="C466" s="211"/>
      <c r="D466" s="205"/>
      <c r="E466" s="207"/>
      <c r="F466" s="527"/>
      <c r="G466" s="216"/>
      <c r="H466" s="525"/>
    </row>
    <row r="467" spans="2:8">
      <c r="B467" s="335"/>
      <c r="C467" s="211"/>
      <c r="D467" s="205"/>
      <c r="E467" s="207"/>
      <c r="F467" s="527"/>
      <c r="G467" s="216"/>
      <c r="H467" s="525"/>
    </row>
    <row r="468" spans="2:8">
      <c r="B468" s="335"/>
      <c r="C468" s="211"/>
      <c r="D468" s="205"/>
      <c r="E468" s="207"/>
      <c r="F468" s="527"/>
      <c r="G468" s="216"/>
      <c r="H468" s="525"/>
    </row>
    <row r="469" spans="2:8">
      <c r="B469" s="335"/>
      <c r="C469" s="211"/>
      <c r="D469" s="205"/>
      <c r="E469" s="207"/>
      <c r="F469" s="527"/>
      <c r="G469" s="216"/>
      <c r="H469" s="525"/>
    </row>
    <row r="470" spans="2:8">
      <c r="B470" s="335"/>
      <c r="C470" s="211"/>
      <c r="D470" s="205"/>
      <c r="E470" s="207"/>
      <c r="F470" s="527"/>
      <c r="G470" s="216"/>
      <c r="H470" s="525"/>
    </row>
    <row r="471" spans="2:8">
      <c r="B471" s="335"/>
      <c r="C471" s="211"/>
      <c r="D471" s="205"/>
      <c r="E471" s="207"/>
      <c r="F471" s="527"/>
      <c r="G471" s="216"/>
      <c r="H471" s="525"/>
    </row>
    <row r="472" spans="2:8">
      <c r="B472" s="335"/>
      <c r="C472" s="211"/>
      <c r="D472" s="205"/>
      <c r="E472" s="207"/>
      <c r="F472" s="527"/>
      <c r="G472" s="216"/>
      <c r="H472" s="525"/>
    </row>
    <row r="473" spans="2:8">
      <c r="B473" s="335"/>
      <c r="C473" s="211"/>
      <c r="D473" s="205"/>
      <c r="E473" s="207"/>
      <c r="F473" s="527"/>
      <c r="G473" s="216"/>
      <c r="H473" s="525"/>
    </row>
    <row r="474" spans="2:8">
      <c r="B474" s="335"/>
      <c r="C474" s="211"/>
      <c r="D474" s="205"/>
      <c r="E474" s="207"/>
      <c r="F474" s="527"/>
      <c r="G474" s="216"/>
      <c r="H474" s="525"/>
    </row>
    <row r="475" spans="2:8">
      <c r="B475" s="335"/>
      <c r="C475" s="211"/>
      <c r="D475" s="205"/>
      <c r="E475" s="207"/>
      <c r="F475" s="527"/>
      <c r="G475" s="216"/>
      <c r="H475" s="525"/>
    </row>
    <row r="476" spans="2:8">
      <c r="B476" s="335"/>
      <c r="C476" s="211"/>
      <c r="D476" s="205"/>
      <c r="E476" s="207"/>
      <c r="F476" s="527"/>
      <c r="G476" s="216"/>
      <c r="H476" s="525"/>
    </row>
    <row r="477" spans="2:8">
      <c r="B477" s="335"/>
      <c r="C477" s="211"/>
      <c r="D477" s="205"/>
      <c r="E477" s="207"/>
      <c r="F477" s="527"/>
      <c r="G477" s="216"/>
      <c r="H477" s="525"/>
    </row>
    <row r="478" spans="2:8">
      <c r="B478" s="335"/>
      <c r="C478" s="211"/>
      <c r="D478" s="205"/>
      <c r="E478" s="207"/>
      <c r="F478" s="527"/>
      <c r="G478" s="216"/>
      <c r="H478" s="525"/>
    </row>
    <row r="479" spans="2:8">
      <c r="B479" s="335"/>
      <c r="C479" s="211"/>
      <c r="D479" s="205"/>
      <c r="E479" s="207"/>
      <c r="F479" s="527"/>
      <c r="G479" s="216"/>
      <c r="H479" s="525"/>
    </row>
    <row r="480" spans="2:8">
      <c r="B480" s="335"/>
      <c r="C480" s="211"/>
      <c r="D480" s="205"/>
      <c r="E480" s="207"/>
      <c r="F480" s="527"/>
      <c r="G480" s="216"/>
      <c r="H480" s="525"/>
    </row>
    <row r="481" spans="2:8">
      <c r="B481" s="335"/>
      <c r="C481" s="211"/>
      <c r="D481" s="205"/>
      <c r="E481" s="207"/>
      <c r="F481" s="527"/>
      <c r="G481" s="216"/>
      <c r="H481" s="525"/>
    </row>
    <row r="482" spans="2:8">
      <c r="B482" s="335"/>
      <c r="C482" s="211"/>
      <c r="D482" s="205"/>
      <c r="E482" s="207"/>
      <c r="F482" s="527"/>
      <c r="G482" s="216"/>
      <c r="H482" s="525"/>
    </row>
    <row r="483" spans="2:8">
      <c r="B483" s="335"/>
      <c r="C483" s="211"/>
      <c r="D483" s="205"/>
      <c r="E483" s="207"/>
      <c r="F483" s="527"/>
      <c r="G483" s="216"/>
      <c r="H483" s="525"/>
    </row>
    <row r="484" spans="2:8">
      <c r="B484" s="335"/>
      <c r="C484" s="211"/>
      <c r="D484" s="205"/>
      <c r="E484" s="207"/>
      <c r="F484" s="527"/>
      <c r="G484" s="216"/>
      <c r="H484" s="525"/>
    </row>
    <row r="485" spans="2:8">
      <c r="B485" s="335"/>
      <c r="C485" s="211"/>
      <c r="D485" s="205"/>
      <c r="E485" s="207"/>
      <c r="F485" s="527"/>
      <c r="G485" s="216"/>
      <c r="H485" s="525"/>
    </row>
    <row r="486" spans="2:8">
      <c r="B486" s="335"/>
      <c r="C486" s="211"/>
      <c r="D486" s="205"/>
      <c r="E486" s="207"/>
      <c r="F486" s="527"/>
      <c r="G486" s="216"/>
      <c r="H486" s="525"/>
    </row>
    <row r="487" spans="2:8">
      <c r="B487" s="335"/>
      <c r="C487" s="211"/>
      <c r="D487" s="205"/>
      <c r="E487" s="207"/>
      <c r="F487" s="527"/>
      <c r="G487" s="216"/>
      <c r="H487" s="525"/>
    </row>
    <row r="488" spans="2:8">
      <c r="B488" s="335"/>
      <c r="C488" s="211"/>
      <c r="D488" s="205"/>
      <c r="E488" s="207"/>
      <c r="F488" s="527"/>
      <c r="G488" s="216"/>
      <c r="H488" s="525"/>
    </row>
    <row r="489" spans="2:8">
      <c r="B489" s="335"/>
      <c r="C489" s="211"/>
      <c r="D489" s="205"/>
      <c r="E489" s="207"/>
      <c r="F489" s="527"/>
      <c r="G489" s="216"/>
      <c r="H489" s="525"/>
    </row>
    <row r="490" spans="2:8">
      <c r="B490" s="335"/>
      <c r="C490" s="211"/>
      <c r="D490" s="205"/>
      <c r="E490" s="207"/>
      <c r="F490" s="527"/>
      <c r="G490" s="216"/>
      <c r="H490" s="525"/>
    </row>
    <row r="491" spans="2:8">
      <c r="B491" s="335"/>
      <c r="C491" s="211"/>
      <c r="D491" s="205"/>
      <c r="E491" s="207"/>
      <c r="F491" s="527"/>
      <c r="G491" s="216"/>
      <c r="H491" s="525"/>
    </row>
    <row r="492" spans="2:8">
      <c r="B492" s="335"/>
      <c r="C492" s="211"/>
      <c r="D492" s="205"/>
      <c r="E492" s="207"/>
      <c r="F492" s="527"/>
      <c r="G492" s="216"/>
      <c r="H492" s="525"/>
    </row>
    <row r="493" spans="2:8">
      <c r="B493" s="335"/>
      <c r="C493" s="211"/>
      <c r="D493" s="205"/>
      <c r="E493" s="207"/>
      <c r="F493" s="527"/>
      <c r="G493" s="216"/>
      <c r="H493" s="525"/>
    </row>
    <row r="494" spans="2:8">
      <c r="B494" s="335"/>
      <c r="C494" s="211"/>
      <c r="D494" s="205"/>
      <c r="E494" s="207"/>
      <c r="F494" s="527"/>
      <c r="G494" s="216"/>
      <c r="H494" s="525"/>
    </row>
    <row r="495" spans="2:8">
      <c r="B495" s="335"/>
      <c r="C495" s="211"/>
      <c r="D495" s="205"/>
      <c r="E495" s="207"/>
      <c r="F495" s="527"/>
      <c r="G495" s="216"/>
      <c r="H495" s="525"/>
    </row>
    <row r="496" spans="2:8">
      <c r="B496" s="335"/>
      <c r="C496" s="211"/>
      <c r="D496" s="205"/>
      <c r="E496" s="207"/>
      <c r="F496" s="527"/>
      <c r="G496" s="216"/>
      <c r="H496" s="525"/>
    </row>
    <row r="497" spans="2:8">
      <c r="B497" s="335"/>
      <c r="C497" s="211"/>
      <c r="D497" s="205"/>
      <c r="E497" s="207"/>
      <c r="F497" s="527"/>
      <c r="G497" s="216"/>
      <c r="H497" s="525"/>
    </row>
    <row r="498" spans="2:8">
      <c r="B498" s="335"/>
      <c r="C498" s="211"/>
      <c r="D498" s="205"/>
      <c r="E498" s="207"/>
      <c r="F498" s="527"/>
      <c r="G498" s="216"/>
      <c r="H498" s="525"/>
    </row>
    <row r="499" spans="2:8">
      <c r="B499" s="335"/>
      <c r="C499" s="211"/>
      <c r="D499" s="205"/>
      <c r="E499" s="207"/>
      <c r="F499" s="527"/>
      <c r="G499" s="216"/>
      <c r="H499" s="525"/>
    </row>
    <row r="500" spans="2:8">
      <c r="B500" s="335"/>
      <c r="C500" s="211"/>
      <c r="D500" s="205"/>
      <c r="E500" s="207"/>
      <c r="F500" s="527"/>
      <c r="G500" s="216"/>
      <c r="H500" s="525"/>
    </row>
    <row r="501" spans="2:8">
      <c r="B501" s="335"/>
      <c r="C501" s="211"/>
      <c r="D501" s="205"/>
      <c r="E501" s="207"/>
      <c r="F501" s="527"/>
      <c r="G501" s="216"/>
      <c r="H501" s="525"/>
    </row>
    <row r="502" spans="2:8">
      <c r="B502" s="335"/>
      <c r="C502" s="211"/>
      <c r="D502" s="205"/>
      <c r="E502" s="207"/>
      <c r="F502" s="527"/>
      <c r="G502" s="216"/>
      <c r="H502" s="525"/>
    </row>
    <row r="503" spans="2:8">
      <c r="B503" s="335"/>
      <c r="C503" s="211"/>
      <c r="D503" s="205"/>
      <c r="E503" s="207"/>
      <c r="F503" s="527"/>
      <c r="G503" s="216"/>
      <c r="H503" s="525"/>
    </row>
    <row r="504" spans="2:8">
      <c r="B504" s="335"/>
      <c r="C504" s="211"/>
      <c r="D504" s="205"/>
      <c r="E504" s="207"/>
      <c r="F504" s="527"/>
      <c r="G504" s="216"/>
      <c r="H504" s="525"/>
    </row>
    <row r="505" spans="2:8">
      <c r="B505" s="335"/>
      <c r="C505" s="211"/>
      <c r="D505" s="205"/>
      <c r="E505" s="207"/>
      <c r="F505" s="527"/>
      <c r="G505" s="216"/>
      <c r="H505" s="525"/>
    </row>
    <row r="506" spans="2:8">
      <c r="B506" s="335"/>
      <c r="C506" s="211"/>
      <c r="D506" s="205"/>
      <c r="E506" s="207"/>
      <c r="F506" s="527"/>
      <c r="G506" s="216"/>
      <c r="H506" s="525"/>
    </row>
    <row r="507" spans="2:8">
      <c r="B507" s="335"/>
      <c r="C507" s="211"/>
      <c r="D507" s="205"/>
      <c r="E507" s="207"/>
      <c r="F507" s="527"/>
      <c r="G507" s="216"/>
      <c r="H507" s="525"/>
    </row>
    <row r="508" spans="2:8">
      <c r="B508" s="335"/>
      <c r="C508" s="211"/>
      <c r="D508" s="205"/>
      <c r="E508" s="207"/>
      <c r="F508" s="527"/>
      <c r="G508" s="216"/>
      <c r="H508" s="525"/>
    </row>
    <row r="509" spans="2:8">
      <c r="B509" s="335"/>
      <c r="C509" s="211"/>
      <c r="D509" s="205"/>
      <c r="E509" s="207"/>
      <c r="F509" s="527"/>
      <c r="G509" s="216"/>
      <c r="H509" s="525"/>
    </row>
    <row r="510" spans="2:8">
      <c r="B510" s="335"/>
      <c r="C510" s="211"/>
      <c r="D510" s="205"/>
      <c r="E510" s="207"/>
      <c r="F510" s="527"/>
      <c r="G510" s="216"/>
      <c r="H510" s="525"/>
    </row>
    <row r="511" spans="2:8">
      <c r="B511" s="335"/>
      <c r="C511" s="211"/>
      <c r="D511" s="205"/>
      <c r="E511" s="207"/>
      <c r="F511" s="527"/>
      <c r="G511" s="216"/>
      <c r="H511" s="525"/>
    </row>
    <row r="512" spans="2:8">
      <c r="B512" s="335"/>
      <c r="C512" s="211"/>
      <c r="D512" s="205"/>
      <c r="E512" s="207"/>
      <c r="F512" s="527"/>
      <c r="G512" s="216"/>
      <c r="H512" s="525"/>
    </row>
    <row r="513" spans="2:8">
      <c r="B513" s="335"/>
      <c r="C513" s="211"/>
      <c r="D513" s="205"/>
      <c r="E513" s="207"/>
      <c r="F513" s="527"/>
      <c r="G513" s="216"/>
      <c r="H513" s="525"/>
    </row>
    <row r="514" spans="2:8">
      <c r="B514" s="335"/>
      <c r="C514" s="211"/>
      <c r="D514" s="205"/>
      <c r="E514" s="207"/>
      <c r="F514" s="527"/>
      <c r="G514" s="216"/>
      <c r="H514" s="525"/>
    </row>
    <row r="515" spans="2:8">
      <c r="B515" s="335"/>
      <c r="C515" s="211"/>
      <c r="D515" s="205"/>
      <c r="E515" s="207"/>
      <c r="F515" s="527"/>
      <c r="G515" s="216"/>
      <c r="H515" s="525"/>
    </row>
    <row r="516" spans="2:8">
      <c r="B516" s="335"/>
      <c r="C516" s="211"/>
      <c r="D516" s="205"/>
      <c r="E516" s="207"/>
      <c r="F516" s="527"/>
      <c r="G516" s="216"/>
      <c r="H516" s="525"/>
    </row>
    <row r="517" spans="2:8">
      <c r="B517" s="335"/>
      <c r="C517" s="211"/>
      <c r="D517" s="205"/>
      <c r="E517" s="207"/>
      <c r="F517" s="527"/>
      <c r="G517" s="216"/>
      <c r="H517" s="525"/>
    </row>
    <row r="518" spans="2:8">
      <c r="B518" s="335"/>
      <c r="C518" s="211"/>
      <c r="D518" s="205"/>
      <c r="E518" s="207"/>
      <c r="F518" s="527"/>
      <c r="G518" s="216"/>
      <c r="H518" s="525"/>
    </row>
    <row r="519" spans="2:8">
      <c r="B519" s="335"/>
      <c r="C519" s="211"/>
      <c r="D519" s="205"/>
      <c r="E519" s="207"/>
      <c r="F519" s="527"/>
      <c r="G519" s="216"/>
      <c r="H519" s="525"/>
    </row>
    <row r="520" spans="2:8">
      <c r="B520" s="335"/>
      <c r="C520" s="211"/>
      <c r="D520" s="205"/>
      <c r="E520" s="207"/>
      <c r="F520" s="527"/>
      <c r="G520" s="216"/>
      <c r="H520" s="525"/>
    </row>
    <row r="521" spans="2:8">
      <c r="B521" s="335"/>
      <c r="C521" s="211"/>
      <c r="D521" s="205"/>
      <c r="E521" s="207"/>
      <c r="F521" s="527"/>
      <c r="G521" s="216"/>
      <c r="H521" s="525"/>
    </row>
    <row r="522" spans="2:8">
      <c r="B522" s="335"/>
      <c r="C522" s="211"/>
      <c r="D522" s="205"/>
      <c r="E522" s="207"/>
      <c r="F522" s="527"/>
      <c r="G522" s="216"/>
      <c r="H522" s="525"/>
    </row>
    <row r="523" spans="2:8">
      <c r="B523" s="335"/>
      <c r="C523" s="211"/>
      <c r="D523" s="205"/>
      <c r="E523" s="207"/>
      <c r="F523" s="527"/>
      <c r="G523" s="216"/>
      <c r="H523" s="525"/>
    </row>
    <row r="524" spans="2:8">
      <c r="B524" s="335"/>
      <c r="C524" s="211"/>
      <c r="D524" s="205"/>
      <c r="E524" s="207"/>
      <c r="F524" s="527"/>
      <c r="G524" s="216"/>
      <c r="H524" s="525"/>
    </row>
    <row r="525" spans="2:8">
      <c r="B525" s="335"/>
      <c r="C525" s="211"/>
      <c r="D525" s="205"/>
      <c r="E525" s="207"/>
      <c r="F525" s="527"/>
      <c r="G525" s="216"/>
      <c r="H525" s="525"/>
    </row>
    <row r="526" spans="2:8">
      <c r="B526" s="335"/>
      <c r="C526" s="211"/>
      <c r="D526" s="205"/>
      <c r="E526" s="207"/>
      <c r="F526" s="527"/>
      <c r="G526" s="216"/>
      <c r="H526" s="525"/>
    </row>
    <row r="527" spans="2:8">
      <c r="B527" s="335"/>
      <c r="C527" s="211"/>
      <c r="D527" s="205"/>
      <c r="E527" s="207"/>
      <c r="F527" s="527"/>
      <c r="G527" s="216"/>
      <c r="H527" s="525"/>
    </row>
    <row r="528" spans="2:8">
      <c r="B528" s="335"/>
      <c r="C528" s="211"/>
      <c r="D528" s="205"/>
      <c r="E528" s="207"/>
      <c r="F528" s="527"/>
      <c r="G528" s="216"/>
      <c r="H528" s="525"/>
    </row>
    <row r="529" spans="2:8">
      <c r="B529" s="335"/>
      <c r="C529" s="211"/>
      <c r="D529" s="205"/>
      <c r="E529" s="207"/>
      <c r="F529" s="527"/>
      <c r="G529" s="216"/>
      <c r="H529" s="525"/>
    </row>
    <row r="530" spans="2:8">
      <c r="B530" s="335"/>
      <c r="C530" s="211"/>
      <c r="D530" s="205"/>
      <c r="E530" s="207"/>
      <c r="F530" s="527"/>
      <c r="G530" s="216"/>
      <c r="H530" s="525"/>
    </row>
    <row r="531" spans="2:8">
      <c r="B531" s="335"/>
      <c r="C531" s="211"/>
      <c r="D531" s="205"/>
      <c r="E531" s="207"/>
      <c r="F531" s="527"/>
      <c r="G531" s="216"/>
      <c r="H531" s="525"/>
    </row>
    <row r="532" spans="2:8">
      <c r="B532" s="335"/>
      <c r="C532" s="211"/>
      <c r="D532" s="205"/>
      <c r="E532" s="207"/>
      <c r="F532" s="527"/>
      <c r="G532" s="216"/>
      <c r="H532" s="525"/>
    </row>
    <row r="533" spans="2:8">
      <c r="B533" s="335"/>
      <c r="C533" s="211"/>
      <c r="D533" s="205"/>
      <c r="E533" s="207"/>
      <c r="F533" s="527"/>
      <c r="G533" s="216"/>
      <c r="H533" s="525"/>
    </row>
    <row r="534" spans="2:8">
      <c r="B534" s="335"/>
      <c r="C534" s="211"/>
      <c r="D534" s="205"/>
      <c r="E534" s="207"/>
      <c r="F534" s="527"/>
      <c r="G534" s="216"/>
      <c r="H534" s="525"/>
    </row>
    <row r="535" spans="2:8">
      <c r="B535" s="335"/>
      <c r="C535" s="211"/>
      <c r="D535" s="205"/>
      <c r="E535" s="207"/>
      <c r="F535" s="527"/>
      <c r="G535" s="216"/>
      <c r="H535" s="525"/>
    </row>
    <row r="536" spans="2:8">
      <c r="B536" s="335"/>
      <c r="C536" s="211"/>
      <c r="D536" s="205"/>
      <c r="E536" s="207"/>
      <c r="F536" s="527"/>
      <c r="G536" s="216"/>
      <c r="H536" s="525"/>
    </row>
    <row r="537" spans="2:8">
      <c r="B537" s="335"/>
      <c r="C537" s="211"/>
      <c r="D537" s="205"/>
      <c r="E537" s="207"/>
      <c r="F537" s="527"/>
      <c r="G537" s="216"/>
      <c r="H537" s="525"/>
    </row>
    <row r="538" spans="2:8">
      <c r="B538" s="335"/>
      <c r="C538" s="211"/>
      <c r="D538" s="205"/>
      <c r="E538" s="207"/>
      <c r="F538" s="527"/>
      <c r="G538" s="216"/>
      <c r="H538" s="525"/>
    </row>
    <row r="539" spans="2:8">
      <c r="B539" s="335"/>
      <c r="C539" s="211"/>
      <c r="D539" s="205"/>
      <c r="E539" s="207"/>
      <c r="F539" s="527"/>
      <c r="G539" s="216"/>
      <c r="H539" s="525"/>
    </row>
    <row r="540" spans="2:8">
      <c r="B540" s="335"/>
      <c r="C540" s="211"/>
      <c r="D540" s="205"/>
      <c r="E540" s="207"/>
      <c r="F540" s="527"/>
      <c r="G540" s="216"/>
      <c r="H540" s="525"/>
    </row>
    <row r="541" spans="2:8">
      <c r="B541" s="335"/>
      <c r="C541" s="211"/>
      <c r="D541" s="205"/>
      <c r="E541" s="207"/>
      <c r="F541" s="527"/>
      <c r="G541" s="216"/>
      <c r="H541" s="525"/>
    </row>
    <row r="542" spans="2:8">
      <c r="B542" s="335"/>
      <c r="C542" s="211"/>
      <c r="D542" s="205"/>
      <c r="E542" s="207"/>
      <c r="F542" s="527"/>
      <c r="G542" s="216"/>
      <c r="H542" s="525"/>
    </row>
    <row r="543" spans="2:8">
      <c r="B543" s="335"/>
      <c r="C543" s="211"/>
      <c r="D543" s="205"/>
      <c r="E543" s="207"/>
      <c r="F543" s="527"/>
      <c r="G543" s="216"/>
      <c r="H543" s="525"/>
    </row>
    <row r="544" spans="2:8">
      <c r="B544" s="335"/>
      <c r="C544" s="211"/>
      <c r="D544" s="205"/>
      <c r="E544" s="207"/>
      <c r="F544" s="527"/>
      <c r="G544" s="216"/>
      <c r="H544" s="525"/>
    </row>
    <row r="545" spans="2:8">
      <c r="B545" s="335"/>
      <c r="C545" s="211"/>
      <c r="D545" s="205"/>
      <c r="E545" s="207"/>
      <c r="F545" s="527"/>
      <c r="G545" s="216"/>
      <c r="H545" s="525"/>
    </row>
    <row r="546" spans="2:8">
      <c r="B546" s="335"/>
      <c r="C546" s="211"/>
      <c r="D546" s="205"/>
      <c r="E546" s="207"/>
      <c r="F546" s="527"/>
      <c r="G546" s="216"/>
      <c r="H546" s="525"/>
    </row>
    <row r="547" spans="2:8">
      <c r="B547" s="335"/>
      <c r="C547" s="211"/>
      <c r="D547" s="205"/>
      <c r="E547" s="207"/>
      <c r="F547" s="527"/>
      <c r="G547" s="216"/>
      <c r="H547" s="525"/>
    </row>
    <row r="548" spans="2:8">
      <c r="B548" s="335"/>
      <c r="C548" s="211"/>
      <c r="D548" s="205"/>
      <c r="E548" s="207"/>
      <c r="F548" s="527"/>
      <c r="G548" s="216"/>
      <c r="H548" s="525"/>
    </row>
    <row r="549" spans="2:8">
      <c r="B549" s="335"/>
      <c r="C549" s="211"/>
      <c r="D549" s="205"/>
      <c r="E549" s="207"/>
      <c r="F549" s="527"/>
      <c r="G549" s="216"/>
      <c r="H549" s="525"/>
    </row>
    <row r="550" spans="2:8">
      <c r="B550" s="335"/>
      <c r="C550" s="211"/>
      <c r="D550" s="205"/>
      <c r="E550" s="207"/>
      <c r="F550" s="527"/>
      <c r="G550" s="216"/>
      <c r="H550" s="525"/>
    </row>
    <row r="551" spans="2:8">
      <c r="B551" s="335"/>
      <c r="C551" s="211"/>
      <c r="D551" s="205"/>
      <c r="E551" s="207"/>
      <c r="F551" s="527"/>
      <c r="G551" s="216"/>
      <c r="H551" s="525"/>
    </row>
    <row r="552" spans="2:8">
      <c r="B552" s="335"/>
      <c r="C552" s="211"/>
      <c r="D552" s="205"/>
      <c r="E552" s="207"/>
      <c r="F552" s="527"/>
      <c r="G552" s="216"/>
      <c r="H552" s="525"/>
    </row>
    <row r="553" spans="2:8">
      <c r="B553" s="335"/>
      <c r="C553" s="211"/>
      <c r="D553" s="205"/>
      <c r="E553" s="207"/>
      <c r="F553" s="527"/>
      <c r="G553" s="216"/>
      <c r="H553" s="525"/>
    </row>
    <row r="554" spans="2:8">
      <c r="B554" s="335"/>
      <c r="C554" s="211"/>
      <c r="D554" s="205"/>
      <c r="E554" s="207"/>
      <c r="F554" s="527"/>
      <c r="G554" s="216"/>
      <c r="H554" s="525"/>
    </row>
    <row r="555" spans="2:8">
      <c r="B555" s="335"/>
      <c r="C555" s="211"/>
      <c r="D555" s="205"/>
      <c r="E555" s="207"/>
      <c r="F555" s="527"/>
      <c r="G555" s="216"/>
      <c r="H555" s="525"/>
    </row>
    <row r="556" spans="2:8">
      <c r="B556" s="335"/>
      <c r="C556" s="211"/>
      <c r="D556" s="205"/>
      <c r="E556" s="207"/>
      <c r="F556" s="527"/>
      <c r="G556" s="216"/>
      <c r="H556" s="525"/>
    </row>
    <row r="557" spans="2:8">
      <c r="B557" s="335"/>
      <c r="C557" s="211"/>
      <c r="D557" s="205"/>
      <c r="E557" s="207"/>
      <c r="F557" s="527"/>
      <c r="G557" s="216"/>
      <c r="H557" s="525"/>
    </row>
    <row r="558" spans="2:8">
      <c r="B558" s="335"/>
      <c r="C558" s="211"/>
      <c r="D558" s="205"/>
      <c r="E558" s="207"/>
      <c r="F558" s="527"/>
      <c r="G558" s="216"/>
      <c r="H558" s="525"/>
    </row>
    <row r="559" spans="2:8">
      <c r="B559" s="335"/>
      <c r="C559" s="211"/>
      <c r="D559" s="205"/>
      <c r="E559" s="207"/>
      <c r="F559" s="527"/>
      <c r="G559" s="216"/>
      <c r="H559" s="525"/>
    </row>
    <row r="560" spans="2:8">
      <c r="B560" s="335"/>
      <c r="C560" s="211"/>
      <c r="D560" s="205"/>
      <c r="E560" s="207"/>
      <c r="F560" s="527"/>
      <c r="G560" s="216"/>
      <c r="H560" s="525"/>
    </row>
    <row r="561" spans="2:8">
      <c r="B561" s="335"/>
      <c r="C561" s="211"/>
      <c r="D561" s="205"/>
      <c r="E561" s="207"/>
      <c r="F561" s="527"/>
      <c r="G561" s="216"/>
      <c r="H561" s="525"/>
    </row>
    <row r="562" spans="2:8">
      <c r="B562" s="335"/>
      <c r="C562" s="211"/>
      <c r="D562" s="205"/>
      <c r="E562" s="207"/>
      <c r="F562" s="527"/>
      <c r="G562" s="216"/>
      <c r="H562" s="525"/>
    </row>
    <row r="563" spans="2:8">
      <c r="B563" s="335"/>
      <c r="C563" s="211"/>
      <c r="D563" s="205"/>
      <c r="E563" s="207"/>
      <c r="F563" s="527"/>
      <c r="G563" s="216"/>
      <c r="H563" s="525"/>
    </row>
    <row r="564" spans="2:8">
      <c r="B564" s="335"/>
      <c r="C564" s="211"/>
      <c r="D564" s="205"/>
      <c r="E564" s="207"/>
      <c r="F564" s="527"/>
      <c r="G564" s="216"/>
      <c r="H564" s="525"/>
    </row>
    <row r="565" spans="2:8">
      <c r="B565" s="335"/>
      <c r="C565" s="211"/>
      <c r="D565" s="205"/>
      <c r="E565" s="207"/>
      <c r="F565" s="527"/>
      <c r="G565" s="216"/>
      <c r="H565" s="525"/>
    </row>
    <row r="566" spans="2:8">
      <c r="B566" s="335"/>
      <c r="C566" s="211"/>
      <c r="D566" s="205"/>
      <c r="E566" s="207"/>
      <c r="F566" s="527"/>
      <c r="G566" s="216"/>
      <c r="H566" s="525"/>
    </row>
    <row r="567" spans="2:8">
      <c r="B567" s="335"/>
      <c r="C567" s="211"/>
      <c r="D567" s="205"/>
      <c r="E567" s="207"/>
      <c r="F567" s="527"/>
      <c r="G567" s="216"/>
      <c r="H567" s="525"/>
    </row>
    <row r="568" spans="2:8">
      <c r="B568" s="335"/>
      <c r="C568" s="211"/>
      <c r="D568" s="205"/>
      <c r="E568" s="207"/>
      <c r="F568" s="527"/>
      <c r="G568" s="216"/>
      <c r="H568" s="525"/>
    </row>
    <row r="569" spans="2:8">
      <c r="B569" s="335"/>
      <c r="C569" s="211"/>
      <c r="D569" s="205"/>
      <c r="E569" s="207"/>
      <c r="F569" s="527"/>
      <c r="G569" s="216"/>
      <c r="H569" s="525"/>
    </row>
    <row r="570" spans="2:8">
      <c r="B570" s="335"/>
      <c r="C570" s="211"/>
      <c r="D570" s="205"/>
      <c r="E570" s="207"/>
      <c r="F570" s="527"/>
      <c r="G570" s="216"/>
      <c r="H570" s="525"/>
    </row>
    <row r="571" spans="2:8">
      <c r="B571" s="335"/>
      <c r="C571" s="211"/>
      <c r="D571" s="205"/>
      <c r="E571" s="207"/>
      <c r="F571" s="527"/>
      <c r="G571" s="216"/>
      <c r="H571" s="525"/>
    </row>
    <row r="572" spans="2:8">
      <c r="B572" s="335"/>
      <c r="C572" s="211"/>
      <c r="D572" s="205"/>
      <c r="E572" s="207"/>
      <c r="F572" s="527"/>
      <c r="G572" s="216"/>
      <c r="H572" s="525"/>
    </row>
    <row r="573" spans="2:8">
      <c r="B573" s="335"/>
      <c r="C573" s="211"/>
      <c r="D573" s="205"/>
      <c r="E573" s="207"/>
      <c r="F573" s="527"/>
      <c r="G573" s="216"/>
      <c r="H573" s="525"/>
    </row>
    <row r="574" spans="2:8">
      <c r="B574" s="335"/>
      <c r="C574" s="211"/>
      <c r="D574" s="205"/>
      <c r="E574" s="207"/>
      <c r="F574" s="527"/>
      <c r="G574" s="216"/>
      <c r="H574" s="525"/>
    </row>
    <row r="575" spans="2:8">
      <c r="B575" s="335"/>
      <c r="C575" s="211"/>
      <c r="D575" s="205"/>
      <c r="E575" s="207"/>
      <c r="F575" s="527"/>
      <c r="G575" s="216"/>
      <c r="H575" s="525"/>
    </row>
    <row r="576" spans="2:8">
      <c r="B576" s="335"/>
      <c r="C576" s="211"/>
      <c r="D576" s="205"/>
      <c r="E576" s="207"/>
      <c r="F576" s="527"/>
      <c r="G576" s="216"/>
      <c r="H576" s="525"/>
    </row>
    <row r="577" spans="2:8">
      <c r="B577" s="335"/>
      <c r="C577" s="211"/>
      <c r="D577" s="205"/>
      <c r="E577" s="207"/>
      <c r="F577" s="527"/>
      <c r="G577" s="216"/>
      <c r="H577" s="525"/>
    </row>
    <row r="578" spans="2:8">
      <c r="B578" s="335"/>
      <c r="C578" s="211"/>
      <c r="D578" s="205"/>
      <c r="E578" s="207"/>
      <c r="F578" s="527"/>
      <c r="G578" s="216"/>
      <c r="H578" s="525"/>
    </row>
    <row r="579" spans="2:8">
      <c r="B579" s="335"/>
      <c r="C579" s="211"/>
      <c r="D579" s="205"/>
      <c r="E579" s="207"/>
      <c r="F579" s="527"/>
      <c r="G579" s="216"/>
      <c r="H579" s="525"/>
    </row>
    <row r="580" spans="2:8">
      <c r="B580" s="335"/>
      <c r="C580" s="211"/>
      <c r="D580" s="205"/>
      <c r="E580" s="207"/>
      <c r="F580" s="527"/>
      <c r="G580" s="216"/>
      <c r="H580" s="525"/>
    </row>
    <row r="581" spans="2:8">
      <c r="B581" s="335"/>
      <c r="C581" s="211"/>
      <c r="D581" s="205"/>
      <c r="E581" s="207"/>
      <c r="F581" s="527"/>
      <c r="G581" s="216"/>
      <c r="H581" s="525"/>
    </row>
    <row r="582" spans="2:8">
      <c r="B582" s="335"/>
      <c r="C582" s="211"/>
      <c r="D582" s="205"/>
      <c r="E582" s="207"/>
      <c r="F582" s="527"/>
      <c r="G582" s="216"/>
      <c r="H582" s="525"/>
    </row>
    <row r="583" spans="2:8">
      <c r="B583" s="335"/>
      <c r="C583" s="211"/>
      <c r="D583" s="205"/>
      <c r="E583" s="207"/>
      <c r="F583" s="527"/>
      <c r="G583" s="216"/>
      <c r="H583" s="525"/>
    </row>
    <row r="584" spans="2:8">
      <c r="B584" s="335"/>
      <c r="C584" s="211"/>
      <c r="D584" s="205"/>
      <c r="E584" s="207"/>
      <c r="F584" s="527"/>
      <c r="G584" s="216"/>
      <c r="H584" s="525"/>
    </row>
    <row r="585" spans="2:8">
      <c r="B585" s="335"/>
      <c r="C585" s="211"/>
      <c r="D585" s="205"/>
      <c r="E585" s="207"/>
      <c r="F585" s="527"/>
      <c r="G585" s="216"/>
      <c r="H585" s="525"/>
    </row>
    <row r="586" spans="2:8">
      <c r="B586" s="335"/>
      <c r="C586" s="211"/>
      <c r="D586" s="205"/>
      <c r="E586" s="207"/>
      <c r="F586" s="527"/>
      <c r="G586" s="216"/>
      <c r="H586" s="525"/>
    </row>
    <row r="587" spans="2:8">
      <c r="B587" s="335"/>
      <c r="C587" s="211"/>
      <c r="D587" s="205"/>
      <c r="E587" s="207"/>
      <c r="F587" s="527"/>
      <c r="G587" s="216"/>
      <c r="H587" s="525"/>
    </row>
    <row r="588" spans="2:8">
      <c r="B588" s="335"/>
      <c r="C588" s="211"/>
      <c r="D588" s="205"/>
      <c r="E588" s="207"/>
      <c r="F588" s="527"/>
      <c r="G588" s="216"/>
      <c r="H588" s="525"/>
    </row>
    <row r="589" spans="2:8">
      <c r="B589" s="335"/>
      <c r="C589" s="211"/>
      <c r="D589" s="205"/>
      <c r="E589" s="207"/>
      <c r="F589" s="527"/>
      <c r="G589" s="216"/>
      <c r="H589" s="525"/>
    </row>
    <row r="590" spans="2:8">
      <c r="B590" s="335"/>
      <c r="C590" s="211"/>
      <c r="D590" s="205"/>
      <c r="E590" s="207"/>
      <c r="F590" s="527"/>
      <c r="G590" s="216"/>
      <c r="H590" s="525"/>
    </row>
    <row r="591" spans="2:8">
      <c r="B591" s="335"/>
      <c r="C591" s="211"/>
      <c r="D591" s="205"/>
      <c r="E591" s="207"/>
      <c r="F591" s="527"/>
      <c r="G591" s="216"/>
      <c r="H591" s="525"/>
    </row>
    <row r="592" spans="2:8">
      <c r="B592" s="335"/>
      <c r="C592" s="211"/>
      <c r="D592" s="205"/>
      <c r="E592" s="207"/>
      <c r="F592" s="527"/>
      <c r="G592" s="216"/>
      <c r="H592" s="525"/>
    </row>
    <row r="593" spans="2:8">
      <c r="B593" s="335"/>
      <c r="C593" s="211"/>
      <c r="D593" s="205"/>
      <c r="E593" s="207"/>
      <c r="F593" s="527"/>
      <c r="G593" s="216"/>
      <c r="H593" s="525"/>
    </row>
    <row r="594" spans="2:8">
      <c r="B594" s="335"/>
      <c r="C594" s="211"/>
      <c r="D594" s="205"/>
      <c r="E594" s="207"/>
      <c r="F594" s="527"/>
      <c r="G594" s="216"/>
      <c r="H594" s="525"/>
    </row>
    <row r="595" spans="2:8">
      <c r="B595" s="335"/>
      <c r="C595" s="211"/>
      <c r="D595" s="205"/>
      <c r="E595" s="207"/>
      <c r="F595" s="527"/>
      <c r="G595" s="216"/>
      <c r="H595" s="525"/>
    </row>
    <row r="596" spans="2:8">
      <c r="B596" s="335"/>
      <c r="C596" s="211"/>
      <c r="D596" s="205"/>
      <c r="E596" s="207"/>
      <c r="F596" s="527"/>
      <c r="G596" s="216"/>
      <c r="H596" s="525"/>
    </row>
    <row r="597" spans="2:8">
      <c r="B597" s="335"/>
      <c r="C597" s="211"/>
      <c r="D597" s="205"/>
      <c r="E597" s="207"/>
      <c r="F597" s="527"/>
      <c r="G597" s="216"/>
      <c r="H597" s="525"/>
    </row>
    <row r="598" spans="2:8">
      <c r="B598" s="335"/>
      <c r="C598" s="211"/>
      <c r="D598" s="205"/>
      <c r="E598" s="207"/>
      <c r="F598" s="527"/>
      <c r="G598" s="216"/>
      <c r="H598" s="525"/>
    </row>
    <row r="599" spans="2:8">
      <c r="B599" s="335"/>
      <c r="C599" s="211"/>
      <c r="D599" s="205"/>
      <c r="E599" s="207"/>
      <c r="F599" s="527"/>
      <c r="G599" s="216"/>
      <c r="H599" s="525"/>
    </row>
    <row r="600" spans="2:8">
      <c r="B600" s="335"/>
      <c r="C600" s="211"/>
      <c r="D600" s="205"/>
      <c r="E600" s="207"/>
      <c r="F600" s="527"/>
      <c r="G600" s="216"/>
      <c r="H600" s="525"/>
    </row>
    <row r="601" spans="2:8">
      <c r="B601" s="335"/>
      <c r="C601" s="211"/>
      <c r="D601" s="205"/>
      <c r="E601" s="207"/>
      <c r="F601" s="527"/>
      <c r="G601" s="216"/>
      <c r="H601" s="525"/>
    </row>
    <row r="602" spans="2:8">
      <c r="B602" s="335"/>
      <c r="C602" s="211"/>
      <c r="D602" s="205"/>
      <c r="E602" s="207"/>
      <c r="F602" s="527"/>
      <c r="G602" s="216"/>
      <c r="H602" s="525"/>
    </row>
    <row r="603" spans="2:8">
      <c r="B603" s="335"/>
      <c r="C603" s="211"/>
      <c r="D603" s="205"/>
      <c r="E603" s="207"/>
      <c r="F603" s="527"/>
      <c r="G603" s="216"/>
      <c r="H603" s="525"/>
    </row>
    <row r="604" spans="2:8">
      <c r="B604" s="335"/>
      <c r="C604" s="211"/>
      <c r="D604" s="205"/>
      <c r="E604" s="207"/>
      <c r="F604" s="527"/>
      <c r="G604" s="216"/>
      <c r="H604" s="525"/>
    </row>
    <row r="605" spans="2:8">
      <c r="B605" s="335"/>
      <c r="C605" s="211"/>
      <c r="D605" s="205"/>
      <c r="E605" s="207"/>
      <c r="F605" s="527"/>
      <c r="G605" s="216"/>
      <c r="H605" s="525"/>
    </row>
    <row r="606" spans="2:8">
      <c r="B606" s="335"/>
      <c r="C606" s="211"/>
      <c r="D606" s="205"/>
      <c r="E606" s="207"/>
      <c r="F606" s="527"/>
      <c r="G606" s="216"/>
      <c r="H606" s="525"/>
    </row>
    <row r="607" spans="2:8">
      <c r="B607" s="335"/>
      <c r="C607" s="211"/>
      <c r="D607" s="205"/>
      <c r="E607" s="207"/>
      <c r="F607" s="527"/>
      <c r="G607" s="216"/>
      <c r="H607" s="525"/>
    </row>
    <row r="608" spans="2:8">
      <c r="B608" s="335"/>
      <c r="C608" s="211"/>
      <c r="D608" s="205"/>
      <c r="E608" s="207"/>
      <c r="F608" s="527"/>
      <c r="G608" s="216"/>
      <c r="H608" s="525"/>
    </row>
    <row r="609" spans="2:8">
      <c r="B609" s="335"/>
      <c r="C609" s="211"/>
      <c r="D609" s="205"/>
      <c r="E609" s="207"/>
      <c r="F609" s="527"/>
      <c r="G609" s="216"/>
      <c r="H609" s="525"/>
    </row>
    <row r="610" spans="2:8">
      <c r="B610" s="335"/>
      <c r="C610" s="211"/>
      <c r="D610" s="205"/>
      <c r="E610" s="207"/>
      <c r="F610" s="527"/>
      <c r="G610" s="216"/>
      <c r="H610" s="525"/>
    </row>
    <row r="611" spans="2:8">
      <c r="B611" s="335"/>
      <c r="C611" s="211"/>
      <c r="D611" s="205"/>
      <c r="E611" s="207"/>
      <c r="F611" s="527"/>
      <c r="G611" s="216"/>
      <c r="H611" s="525"/>
    </row>
    <row r="612" spans="2:8">
      <c r="B612" s="335"/>
      <c r="C612" s="211"/>
      <c r="D612" s="205"/>
      <c r="E612" s="207"/>
      <c r="F612" s="527"/>
      <c r="G612" s="216"/>
      <c r="H612" s="525"/>
    </row>
    <row r="613" spans="2:8">
      <c r="B613" s="335"/>
      <c r="C613" s="211"/>
      <c r="D613" s="205"/>
      <c r="E613" s="207"/>
      <c r="F613" s="527"/>
      <c r="G613" s="216"/>
      <c r="H613" s="525"/>
    </row>
    <row r="614" spans="2:8">
      <c r="B614" s="335"/>
      <c r="C614" s="211"/>
      <c r="D614" s="205"/>
      <c r="E614" s="207"/>
      <c r="F614" s="527"/>
      <c r="G614" s="216"/>
      <c r="H614" s="525"/>
    </row>
    <row r="615" spans="2:8">
      <c r="B615" s="335"/>
      <c r="C615" s="211"/>
      <c r="D615" s="205"/>
      <c r="E615" s="207"/>
      <c r="F615" s="527"/>
      <c r="G615" s="216"/>
      <c r="H615" s="525"/>
    </row>
    <row r="616" spans="2:8">
      <c r="B616" s="335"/>
      <c r="C616" s="211"/>
      <c r="D616" s="205"/>
      <c r="E616" s="207"/>
      <c r="F616" s="527"/>
      <c r="G616" s="216"/>
      <c r="H616" s="525"/>
    </row>
    <row r="617" spans="2:8">
      <c r="B617" s="335"/>
      <c r="C617" s="211"/>
      <c r="D617" s="205"/>
      <c r="E617" s="207"/>
      <c r="F617" s="527"/>
      <c r="G617" s="216"/>
      <c r="H617" s="525"/>
    </row>
    <row r="618" spans="2:8">
      <c r="B618" s="335"/>
      <c r="C618" s="211"/>
      <c r="D618" s="205"/>
      <c r="E618" s="207"/>
      <c r="F618" s="527"/>
      <c r="G618" s="216"/>
      <c r="H618" s="525"/>
    </row>
    <row r="619" spans="2:8">
      <c r="B619" s="335"/>
      <c r="C619" s="211"/>
      <c r="D619" s="205"/>
      <c r="E619" s="207"/>
      <c r="F619" s="527"/>
      <c r="G619" s="216"/>
      <c r="H619" s="525"/>
    </row>
    <row r="620" spans="2:8">
      <c r="B620" s="335"/>
      <c r="C620" s="211"/>
      <c r="D620" s="205"/>
      <c r="E620" s="207"/>
      <c r="F620" s="527"/>
      <c r="G620" s="216"/>
      <c r="H620" s="525"/>
    </row>
    <row r="621" spans="2:8">
      <c r="B621" s="335"/>
      <c r="C621" s="211"/>
      <c r="D621" s="205"/>
      <c r="E621" s="207"/>
      <c r="F621" s="527"/>
      <c r="G621" s="216"/>
      <c r="H621" s="525"/>
    </row>
    <row r="622" spans="2:8">
      <c r="B622" s="335"/>
      <c r="C622" s="211"/>
      <c r="D622" s="205"/>
      <c r="E622" s="207"/>
      <c r="F622" s="527"/>
      <c r="G622" s="216"/>
      <c r="H622" s="525"/>
    </row>
    <row r="623" spans="2:8">
      <c r="B623" s="335"/>
      <c r="C623" s="211"/>
      <c r="D623" s="205"/>
      <c r="E623" s="207"/>
      <c r="F623" s="527"/>
      <c r="G623" s="216"/>
      <c r="H623" s="525"/>
    </row>
    <row r="624" spans="2:8">
      <c r="B624" s="335"/>
      <c r="C624" s="211"/>
      <c r="D624" s="205"/>
      <c r="E624" s="207"/>
      <c r="F624" s="527"/>
      <c r="G624" s="216"/>
      <c r="H624" s="525"/>
    </row>
    <row r="625" spans="2:8">
      <c r="B625" s="335"/>
      <c r="C625" s="211"/>
      <c r="D625" s="205"/>
      <c r="E625" s="207"/>
      <c r="F625" s="527"/>
      <c r="G625" s="216"/>
      <c r="H625" s="525"/>
    </row>
    <row r="626" spans="2:8">
      <c r="B626" s="335"/>
      <c r="C626" s="211"/>
      <c r="D626" s="205"/>
      <c r="E626" s="207"/>
      <c r="F626" s="527"/>
      <c r="G626" s="216"/>
      <c r="H626" s="525"/>
    </row>
    <row r="627" spans="2:8">
      <c r="B627" s="335"/>
      <c r="C627" s="211"/>
      <c r="D627" s="205"/>
      <c r="E627" s="207"/>
      <c r="F627" s="527"/>
      <c r="G627" s="216"/>
      <c r="H627" s="525"/>
    </row>
    <row r="628" spans="2:8">
      <c r="B628" s="335"/>
      <c r="C628" s="211"/>
      <c r="D628" s="205"/>
      <c r="E628" s="207"/>
      <c r="F628" s="527"/>
      <c r="G628" s="216"/>
      <c r="H628" s="525"/>
    </row>
    <row r="629" spans="2:8">
      <c r="B629" s="335"/>
      <c r="C629" s="211"/>
      <c r="D629" s="205"/>
      <c r="E629" s="207"/>
      <c r="F629" s="527"/>
      <c r="G629" s="216"/>
      <c r="H629" s="525"/>
    </row>
    <row r="630" spans="2:8">
      <c r="B630" s="335"/>
      <c r="C630" s="211"/>
      <c r="D630" s="205"/>
      <c r="E630" s="207"/>
      <c r="F630" s="527"/>
      <c r="G630" s="216"/>
      <c r="H630" s="525"/>
    </row>
  </sheetData>
  <mergeCells count="3">
    <mergeCell ref="A1:H1"/>
    <mergeCell ref="A130:E130"/>
    <mergeCell ref="L1:M1"/>
  </mergeCells>
  <phoneticPr fontId="2" type="noConversion"/>
  <printOptions horizontalCentered="1" verticalCentered="1"/>
  <pageMargins left="0.78740157480314965" right="0.78740157480314965" top="0.78740157480314965" bottom="0.78740157480314965" header="0.39370078740157483" footer="0.39370078740157483"/>
  <pageSetup paperSize="9" scale="75" orientation="portrait" horizontalDpi="300" verticalDpi="300" r:id="rId1"/>
  <headerFooter alignWithMargins="0">
    <oddHeader xml:space="preserve">&amp;C
</oddHeader>
    <oddFooter xml:space="preserve">&amp;L
&amp;C&amp;"Arial,Grassetto"IL VERDE URBANO
&amp;"Arial,Normale"Dati - 12 novembre 2010&amp;"Arial,Grassetto"
</oddFooter>
  </headerFooter>
  <rowBreaks count="1" manualBreakCount="1">
    <brk id="74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AA317"/>
  <sheetViews>
    <sheetView showGridLines="0" defaultGridColor="0" topLeftCell="A88" colorId="8" zoomScale="85" zoomScaleNormal="75" workbookViewId="0">
      <selection activeCell="E129" sqref="E129"/>
    </sheetView>
  </sheetViews>
  <sheetFormatPr defaultRowHeight="12.75"/>
  <cols>
    <col min="1" max="1" width="4.85546875" style="403" customWidth="1"/>
    <col min="2" max="2" width="7.85546875" style="222" customWidth="1"/>
    <col min="3" max="3" width="6.140625" style="48" customWidth="1"/>
    <col min="4" max="4" width="2.85546875" style="48" customWidth="1"/>
    <col min="5" max="5" width="59.7109375" style="47" customWidth="1"/>
    <col min="6" max="6" width="4" style="63" customWidth="1"/>
    <col min="7" max="7" width="10.7109375" style="219" customWidth="1"/>
    <col min="8" max="8" width="10.7109375" style="221" customWidth="1"/>
    <col min="9" max="10" width="9.140625" style="226"/>
    <col min="11" max="11" width="21.42578125" style="226" bestFit="1" customWidth="1"/>
    <col min="12" max="12" width="9.140625" style="226"/>
    <col min="13" max="13" width="9.28515625" style="226" bestFit="1" customWidth="1"/>
    <col min="14" max="14" width="9.7109375" style="226" bestFit="1" customWidth="1"/>
    <col min="15" max="26" width="9.140625" style="226"/>
    <col min="27" max="27" width="9.140625" style="222"/>
    <col min="28" max="16384" width="9.140625" style="48"/>
  </cols>
  <sheetData>
    <row r="1" spans="1:27" ht="27.75" customHeight="1">
      <c r="A1" s="1157" t="s">
        <v>369</v>
      </c>
      <c r="B1" s="1158"/>
      <c r="C1" s="1158"/>
      <c r="D1" s="1158"/>
      <c r="E1" s="1158"/>
      <c r="F1" s="1158"/>
      <c r="G1" s="1158"/>
      <c r="H1" s="1159"/>
      <c r="K1" s="1144" t="s">
        <v>1141</v>
      </c>
      <c r="L1" s="1144"/>
    </row>
    <row r="2" spans="1:27" s="49" customFormat="1" ht="22.5">
      <c r="A2" s="482" t="s">
        <v>1093</v>
      </c>
      <c r="B2" s="60"/>
      <c r="C2" s="51"/>
      <c r="D2" s="51"/>
      <c r="E2" s="475"/>
      <c r="F2" s="476"/>
      <c r="G2" s="477"/>
      <c r="H2" s="580" t="s">
        <v>1135</v>
      </c>
      <c r="I2" s="227"/>
      <c r="J2" s="227"/>
      <c r="K2" s="228"/>
      <c r="L2" s="580" t="s">
        <v>1135</v>
      </c>
      <c r="M2" s="206"/>
      <c r="N2" s="206"/>
      <c r="O2" s="227"/>
      <c r="P2" s="227"/>
      <c r="Q2" s="227"/>
      <c r="R2" s="227"/>
      <c r="S2" s="227"/>
      <c r="T2" s="227"/>
      <c r="U2" s="227"/>
      <c r="V2" s="227"/>
      <c r="W2" s="227"/>
      <c r="X2" s="227"/>
      <c r="Y2" s="227"/>
      <c r="Z2" s="227"/>
      <c r="AA2" s="223"/>
    </row>
    <row r="3" spans="1:27" ht="12.75" customHeight="1">
      <c r="A3" s="394" t="s">
        <v>1073</v>
      </c>
      <c r="B3" s="879" t="s">
        <v>370</v>
      </c>
      <c r="C3" s="880" t="s">
        <v>17</v>
      </c>
      <c r="D3" s="879"/>
      <c r="E3" s="901" t="s">
        <v>1206</v>
      </c>
      <c r="F3" s="902" t="s">
        <v>3</v>
      </c>
      <c r="G3" s="903">
        <v>158</v>
      </c>
      <c r="H3" s="904"/>
      <c r="I3" s="885"/>
      <c r="J3" s="885"/>
      <c r="K3" s="876" t="s">
        <v>1068</v>
      </c>
      <c r="L3" s="1024">
        <f>+H20+G32+G33+G34+G41+G84+G85+G86+G87+G88+G95+G96+G98+G38+G100+G101</f>
        <v>25021</v>
      </c>
      <c r="M3" s="846"/>
      <c r="N3" s="903"/>
      <c r="P3" s="226" t="s">
        <v>1218</v>
      </c>
    </row>
    <row r="4" spans="1:27" ht="12.75" customHeight="1">
      <c r="A4" s="394" t="s">
        <v>1073</v>
      </c>
      <c r="B4" s="51" t="s">
        <v>370</v>
      </c>
      <c r="C4" s="50" t="s">
        <v>143</v>
      </c>
      <c r="D4" s="51"/>
      <c r="E4" s="52" t="s">
        <v>371</v>
      </c>
      <c r="F4" s="53" t="s">
        <v>3</v>
      </c>
      <c r="G4" s="791">
        <v>174</v>
      </c>
      <c r="H4" s="249"/>
      <c r="K4" s="332" t="s">
        <v>1069</v>
      </c>
      <c r="L4" s="229">
        <f>+H30+G51+G52</f>
        <v>8584</v>
      </c>
      <c r="M4" s="206"/>
      <c r="N4" s="791"/>
    </row>
    <row r="5" spans="1:27" ht="12.75" customHeight="1">
      <c r="A5" s="394" t="s">
        <v>1073</v>
      </c>
      <c r="B5" s="51" t="s">
        <v>370</v>
      </c>
      <c r="C5" s="50" t="s">
        <v>145</v>
      </c>
      <c r="D5" s="51"/>
      <c r="E5" s="52" t="s">
        <v>372</v>
      </c>
      <c r="F5" s="53" t="s">
        <v>3</v>
      </c>
      <c r="G5" s="791">
        <v>2</v>
      </c>
      <c r="H5" s="249"/>
      <c r="K5" s="332" t="s">
        <v>1070</v>
      </c>
      <c r="L5" s="229">
        <f>+G35+G36+G37+G39+G47+G48+G49+G50+G53+G54+G55+G57+G58+G59+G60+G61</f>
        <v>32841</v>
      </c>
      <c r="M5" s="206"/>
      <c r="N5" s="791"/>
    </row>
    <row r="6" spans="1:27" ht="12.75" customHeight="1">
      <c r="A6" s="394" t="s">
        <v>1073</v>
      </c>
      <c r="B6" s="51" t="s">
        <v>370</v>
      </c>
      <c r="C6" s="50" t="s">
        <v>147</v>
      </c>
      <c r="D6" s="51"/>
      <c r="E6" s="52" t="s">
        <v>373</v>
      </c>
      <c r="F6" s="53" t="s">
        <v>3</v>
      </c>
      <c r="G6" s="791">
        <v>61</v>
      </c>
      <c r="H6" s="249"/>
      <c r="K6" s="332" t="s">
        <v>1071</v>
      </c>
      <c r="L6" s="229">
        <f>+G42+G43+G44+G45+G63+G64+G65+G66+G67+G69+G71+G90+G92+G93+G70+G72+G73+G94</f>
        <v>14793</v>
      </c>
      <c r="M6" s="206"/>
      <c r="N6" s="791"/>
    </row>
    <row r="7" spans="1:27" ht="12.75" customHeight="1">
      <c r="A7" s="394" t="s">
        <v>1073</v>
      </c>
      <c r="B7" s="51" t="s">
        <v>370</v>
      </c>
      <c r="C7" s="50" t="s">
        <v>149</v>
      </c>
      <c r="D7" s="51"/>
      <c r="E7" s="54" t="s">
        <v>156</v>
      </c>
      <c r="F7" s="53" t="s">
        <v>3</v>
      </c>
      <c r="G7" s="791">
        <v>207</v>
      </c>
      <c r="H7" s="249"/>
      <c r="K7" s="332" t="s">
        <v>1072</v>
      </c>
      <c r="L7" s="229">
        <f>+G75+G76+G77+G78+G79+G80+G81+G82+G89+G91+G97+G99</f>
        <v>22576</v>
      </c>
      <c r="M7" s="206"/>
      <c r="N7" s="791"/>
    </row>
    <row r="8" spans="1:27" ht="12.75" customHeight="1">
      <c r="A8" s="394" t="s">
        <v>1073</v>
      </c>
      <c r="B8" s="51" t="s">
        <v>370</v>
      </c>
      <c r="C8" s="50" t="s">
        <v>151</v>
      </c>
      <c r="D8" s="51"/>
      <c r="E8" s="52" t="s">
        <v>374</v>
      </c>
      <c r="F8" s="53" t="s">
        <v>3</v>
      </c>
      <c r="G8" s="791">
        <v>715</v>
      </c>
      <c r="H8" s="249"/>
      <c r="K8" s="124" t="s">
        <v>1134</v>
      </c>
      <c r="L8" s="229">
        <f>+H114</f>
        <v>10576</v>
      </c>
      <c r="M8" s="206"/>
      <c r="N8" s="791"/>
      <c r="S8" s="206">
        <f>SUM(L8:M8)</f>
        <v>10576</v>
      </c>
      <c r="T8" s="226">
        <f>+S8-H116</f>
        <v>-103815</v>
      </c>
    </row>
    <row r="9" spans="1:27" ht="12.75" customHeight="1">
      <c r="A9" s="394" t="s">
        <v>1073</v>
      </c>
      <c r="B9" s="51" t="s">
        <v>370</v>
      </c>
      <c r="C9" s="50" t="s">
        <v>153</v>
      </c>
      <c r="D9" s="51"/>
      <c r="E9" s="52" t="s">
        <v>375</v>
      </c>
      <c r="F9" s="53" t="s">
        <v>3</v>
      </c>
      <c r="G9" s="791">
        <v>89</v>
      </c>
      <c r="H9" s="249"/>
      <c r="K9" s="124" t="s">
        <v>1131</v>
      </c>
      <c r="L9" s="230">
        <f>SUM(L3:L8)</f>
        <v>114391</v>
      </c>
      <c r="N9" s="791"/>
    </row>
    <row r="10" spans="1:27" ht="12.75" customHeight="1">
      <c r="A10" s="394" t="s">
        <v>1073</v>
      </c>
      <c r="B10" s="51" t="s">
        <v>370</v>
      </c>
      <c r="C10" s="50" t="s">
        <v>155</v>
      </c>
      <c r="D10" s="51"/>
      <c r="E10" s="52" t="s">
        <v>376</v>
      </c>
      <c r="F10" s="53" t="s">
        <v>3</v>
      </c>
      <c r="G10" s="791">
        <v>197</v>
      </c>
      <c r="H10" s="249"/>
      <c r="N10" s="791"/>
    </row>
    <row r="11" spans="1:27" ht="12.75" customHeight="1">
      <c r="A11" s="394" t="s">
        <v>1073</v>
      </c>
      <c r="B11" s="51" t="s">
        <v>370</v>
      </c>
      <c r="C11" s="50" t="s">
        <v>157</v>
      </c>
      <c r="D11" s="51"/>
      <c r="E11" s="52" t="s">
        <v>377</v>
      </c>
      <c r="F11" s="53" t="s">
        <v>3</v>
      </c>
      <c r="G11" s="791">
        <v>1463</v>
      </c>
      <c r="H11" s="249"/>
      <c r="N11" s="791"/>
    </row>
    <row r="12" spans="1:27" ht="12.75" customHeight="1">
      <c r="A12" s="394" t="s">
        <v>1073</v>
      </c>
      <c r="B12" s="51" t="s">
        <v>370</v>
      </c>
      <c r="C12" s="50" t="s">
        <v>1287</v>
      </c>
      <c r="D12" s="51"/>
      <c r="E12" s="52" t="s">
        <v>378</v>
      </c>
      <c r="F12" s="53" t="s">
        <v>3</v>
      </c>
      <c r="G12" s="791">
        <v>623</v>
      </c>
      <c r="H12" s="249"/>
      <c r="N12" s="791"/>
    </row>
    <row r="13" spans="1:27" ht="12.75" customHeight="1">
      <c r="A13" s="394" t="s">
        <v>1073</v>
      </c>
      <c r="B13" s="51" t="s">
        <v>370</v>
      </c>
      <c r="C13" s="50" t="s">
        <v>1288</v>
      </c>
      <c r="D13" s="51"/>
      <c r="E13" s="52" t="s">
        <v>380</v>
      </c>
      <c r="F13" s="53" t="s">
        <v>3</v>
      </c>
      <c r="G13" s="791">
        <v>82</v>
      </c>
      <c r="H13" s="249"/>
      <c r="N13" s="791"/>
    </row>
    <row r="14" spans="1:27" ht="12.75" customHeight="1">
      <c r="A14" s="394" t="s">
        <v>1073</v>
      </c>
      <c r="B14" s="51" t="s">
        <v>370</v>
      </c>
      <c r="C14" s="50" t="s">
        <v>1289</v>
      </c>
      <c r="D14" s="51"/>
      <c r="E14" s="52" t="s">
        <v>381</v>
      </c>
      <c r="F14" s="53" t="s">
        <v>3</v>
      </c>
      <c r="G14" s="791">
        <v>96</v>
      </c>
      <c r="H14" s="249"/>
      <c r="N14" s="791"/>
    </row>
    <row r="15" spans="1:27" ht="12.75" customHeight="1">
      <c r="A15" s="394" t="s">
        <v>1073</v>
      </c>
      <c r="B15" s="51" t="s">
        <v>370</v>
      </c>
      <c r="C15" s="50" t="s">
        <v>1290</v>
      </c>
      <c r="D15" s="51"/>
      <c r="E15" s="52" t="s">
        <v>18</v>
      </c>
      <c r="F15" s="53" t="s">
        <v>3</v>
      </c>
      <c r="G15" s="791">
        <v>3068</v>
      </c>
      <c r="H15" s="248"/>
      <c r="N15" s="791"/>
    </row>
    <row r="16" spans="1:27" ht="12.75" customHeight="1">
      <c r="A16" s="394" t="s">
        <v>1073</v>
      </c>
      <c r="B16" s="51" t="s">
        <v>370</v>
      </c>
      <c r="C16" s="50" t="s">
        <v>1291</v>
      </c>
      <c r="D16" s="51"/>
      <c r="E16" s="52" t="s">
        <v>18</v>
      </c>
      <c r="F16" s="53" t="s">
        <v>3</v>
      </c>
      <c r="G16" s="791">
        <v>1805</v>
      </c>
      <c r="H16" s="249"/>
      <c r="N16" s="791"/>
    </row>
    <row r="17" spans="1:16" ht="12.75" customHeight="1">
      <c r="A17" s="394" t="s">
        <v>1073</v>
      </c>
      <c r="B17" s="51" t="s">
        <v>370</v>
      </c>
      <c r="C17" s="50" t="s">
        <v>1292</v>
      </c>
      <c r="D17" s="51"/>
      <c r="E17" s="52" t="s">
        <v>382</v>
      </c>
      <c r="F17" s="53" t="s">
        <v>3</v>
      </c>
      <c r="G17" s="791">
        <v>1300</v>
      </c>
      <c r="H17" s="249"/>
      <c r="N17" s="791"/>
      <c r="O17" s="251"/>
    </row>
    <row r="18" spans="1:16" ht="12.75" customHeight="1">
      <c r="A18" s="394">
        <v>1</v>
      </c>
      <c r="B18" s="879" t="s">
        <v>401</v>
      </c>
      <c r="C18" s="880" t="s">
        <v>1293</v>
      </c>
      <c r="D18" s="879"/>
      <c r="E18" s="901" t="s">
        <v>374</v>
      </c>
      <c r="F18" s="902" t="s">
        <v>3</v>
      </c>
      <c r="G18" s="906">
        <v>840</v>
      </c>
      <c r="H18" s="904"/>
      <c r="I18" s="885"/>
      <c r="J18" s="885"/>
      <c r="K18" s="885"/>
      <c r="L18" s="885"/>
      <c r="M18" s="885"/>
      <c r="N18" s="906"/>
      <c r="O18" s="251"/>
      <c r="P18" s="226" t="s">
        <v>1271</v>
      </c>
    </row>
    <row r="19" spans="1:16" ht="12.75" customHeight="1">
      <c r="A19" s="394">
        <v>1</v>
      </c>
      <c r="B19" s="879" t="s">
        <v>401</v>
      </c>
      <c r="C19" s="880" t="s">
        <v>1294</v>
      </c>
      <c r="D19" s="879"/>
      <c r="E19" s="901" t="s">
        <v>374</v>
      </c>
      <c r="F19" s="902" t="s">
        <v>3</v>
      </c>
      <c r="G19" s="906">
        <v>2478</v>
      </c>
      <c r="H19" s="904"/>
      <c r="I19" s="885"/>
      <c r="J19" s="885"/>
      <c r="K19" s="885"/>
      <c r="L19" s="885"/>
      <c r="M19" s="885"/>
      <c r="N19" s="906"/>
      <c r="O19" s="251"/>
      <c r="P19" s="226" t="s">
        <v>1271</v>
      </c>
    </row>
    <row r="20" spans="1:16" ht="12.75" customHeight="1">
      <c r="A20" s="394">
        <v>1</v>
      </c>
      <c r="B20" s="879" t="s">
        <v>401</v>
      </c>
      <c r="C20" s="880" t="s">
        <v>1385</v>
      </c>
      <c r="D20" s="879"/>
      <c r="E20" s="901" t="s">
        <v>1329</v>
      </c>
      <c r="F20" s="902" t="s">
        <v>3</v>
      </c>
      <c r="G20" s="906">
        <v>5</v>
      </c>
      <c r="H20" s="904">
        <f>SUM(G3:G20)</f>
        <v>13363</v>
      </c>
      <c r="I20" s="885"/>
      <c r="J20" s="885"/>
      <c r="K20" s="885"/>
      <c r="L20" s="885"/>
      <c r="M20" s="885"/>
      <c r="N20" s="906"/>
      <c r="O20" s="251"/>
      <c r="P20" s="226" t="s">
        <v>1271</v>
      </c>
    </row>
    <row r="21" spans="1:16" ht="12.75" customHeight="1">
      <c r="A21" s="394"/>
      <c r="B21" s="51"/>
      <c r="C21" s="50"/>
      <c r="D21" s="51"/>
      <c r="E21" s="52"/>
      <c r="F21" s="53"/>
      <c r="G21" s="226"/>
      <c r="H21" s="249"/>
    </row>
    <row r="22" spans="1:16" ht="12.75" customHeight="1">
      <c r="A22" s="394">
        <v>2</v>
      </c>
      <c r="B22" s="879" t="s">
        <v>370</v>
      </c>
      <c r="C22" s="880" t="s">
        <v>37</v>
      </c>
      <c r="D22" s="879"/>
      <c r="E22" s="901" t="s">
        <v>383</v>
      </c>
      <c r="F22" s="902" t="s">
        <v>3</v>
      </c>
      <c r="G22" s="903">
        <v>0</v>
      </c>
      <c r="H22" s="904"/>
      <c r="I22" s="1023"/>
      <c r="J22" s="885"/>
      <c r="K22" s="885"/>
      <c r="L22" s="885"/>
      <c r="M22" s="885"/>
      <c r="N22" s="903"/>
      <c r="P22" s="226" t="s">
        <v>1274</v>
      </c>
    </row>
    <row r="23" spans="1:16" ht="12.75" customHeight="1">
      <c r="A23" s="394" t="s">
        <v>1074</v>
      </c>
      <c r="B23" s="51" t="s">
        <v>370</v>
      </c>
      <c r="C23" s="50" t="s">
        <v>40</v>
      </c>
      <c r="D23" s="51"/>
      <c r="E23" s="52" t="s">
        <v>384</v>
      </c>
      <c r="F23" s="53" t="s">
        <v>3</v>
      </c>
      <c r="G23" s="217">
        <v>1005</v>
      </c>
      <c r="H23" s="249"/>
      <c r="I23" s="793"/>
      <c r="N23" s="217"/>
    </row>
    <row r="24" spans="1:16" ht="12.75" customHeight="1">
      <c r="A24" s="394" t="s">
        <v>1074</v>
      </c>
      <c r="B24" s="879" t="s">
        <v>370</v>
      </c>
      <c r="C24" s="880" t="s">
        <v>42</v>
      </c>
      <c r="D24" s="879"/>
      <c r="E24" s="901" t="s">
        <v>385</v>
      </c>
      <c r="F24" s="902" t="s">
        <v>3</v>
      </c>
      <c r="G24" s="906">
        <v>0</v>
      </c>
      <c r="H24" s="904"/>
      <c r="I24" s="1023"/>
      <c r="J24" s="885"/>
      <c r="K24" s="885"/>
      <c r="L24" s="885"/>
      <c r="M24" s="885"/>
      <c r="N24" s="906"/>
      <c r="P24" s="226" t="s">
        <v>1274</v>
      </c>
    </row>
    <row r="25" spans="1:16" ht="12.75" customHeight="1">
      <c r="A25" s="394" t="s">
        <v>1074</v>
      </c>
      <c r="B25" s="879" t="s">
        <v>370</v>
      </c>
      <c r="C25" s="880" t="s">
        <v>233</v>
      </c>
      <c r="D25" s="879"/>
      <c r="E25" s="901" t="s">
        <v>386</v>
      </c>
      <c r="F25" s="902" t="s">
        <v>3</v>
      </c>
      <c r="G25" s="903">
        <v>436</v>
      </c>
      <c r="H25" s="904"/>
      <c r="I25" s="1023"/>
      <c r="J25" s="885"/>
      <c r="K25" s="885"/>
      <c r="L25" s="885"/>
      <c r="M25" s="885"/>
      <c r="N25" s="903"/>
      <c r="P25" s="226" t="s">
        <v>1218</v>
      </c>
    </row>
    <row r="26" spans="1:16" ht="12.75" customHeight="1">
      <c r="A26" s="394" t="s">
        <v>1074</v>
      </c>
      <c r="B26" s="51" t="s">
        <v>370</v>
      </c>
      <c r="C26" s="50" t="s">
        <v>387</v>
      </c>
      <c r="D26" s="51"/>
      <c r="E26" s="52" t="s">
        <v>38</v>
      </c>
      <c r="F26" s="53" t="s">
        <v>3</v>
      </c>
      <c r="G26" s="217">
        <v>884</v>
      </c>
      <c r="H26" s="248"/>
      <c r="I26" s="793"/>
      <c r="N26" s="217"/>
    </row>
    <row r="27" spans="1:16" ht="12.75" customHeight="1">
      <c r="A27" s="394" t="s">
        <v>1074</v>
      </c>
      <c r="B27" s="879" t="s">
        <v>370</v>
      </c>
      <c r="C27" s="880" t="s">
        <v>388</v>
      </c>
      <c r="D27" s="879"/>
      <c r="E27" s="901" t="s">
        <v>389</v>
      </c>
      <c r="F27" s="902" t="s">
        <v>3</v>
      </c>
      <c r="G27" s="903">
        <v>0</v>
      </c>
      <c r="H27" s="904"/>
      <c r="I27" s="885"/>
      <c r="J27" s="885"/>
      <c r="K27" s="885"/>
      <c r="L27" s="885"/>
      <c r="M27" s="885"/>
      <c r="N27" s="903"/>
      <c r="P27" s="226" t="s">
        <v>1274</v>
      </c>
    </row>
    <row r="28" spans="1:16" ht="12.75" customHeight="1">
      <c r="A28" s="394" t="s">
        <v>1074</v>
      </c>
      <c r="B28" s="51" t="s">
        <v>370</v>
      </c>
      <c r="C28" s="50" t="s">
        <v>390</v>
      </c>
      <c r="D28" s="51"/>
      <c r="E28" s="52" t="s">
        <v>391</v>
      </c>
      <c r="F28" s="53" t="s">
        <v>3</v>
      </c>
      <c r="G28" s="217">
        <v>868</v>
      </c>
      <c r="H28" s="249"/>
      <c r="N28" s="217"/>
    </row>
    <row r="29" spans="1:16" ht="12.75" customHeight="1">
      <c r="A29" s="394" t="s">
        <v>1074</v>
      </c>
      <c r="B29" s="879" t="s">
        <v>392</v>
      </c>
      <c r="C29" s="880" t="s">
        <v>393</v>
      </c>
      <c r="D29" s="879"/>
      <c r="E29" s="901" t="s">
        <v>394</v>
      </c>
      <c r="F29" s="902" t="s">
        <v>3</v>
      </c>
      <c r="G29" s="903">
        <v>218</v>
      </c>
      <c r="H29" s="904"/>
      <c r="I29" s="888"/>
      <c r="J29" s="885"/>
      <c r="K29" s="885"/>
      <c r="L29" s="885"/>
      <c r="M29" s="885"/>
      <c r="N29" s="903"/>
      <c r="P29" s="226" t="s">
        <v>1218</v>
      </c>
    </row>
    <row r="30" spans="1:16" ht="12.75" customHeight="1">
      <c r="A30" s="394" t="s">
        <v>1074</v>
      </c>
      <c r="B30" s="51" t="s">
        <v>401</v>
      </c>
      <c r="C30" s="50" t="s">
        <v>531</v>
      </c>
      <c r="D30" s="51"/>
      <c r="E30" s="55" t="s">
        <v>1109</v>
      </c>
      <c r="F30" s="56" t="s">
        <v>3</v>
      </c>
      <c r="G30" s="218">
        <v>1278</v>
      </c>
      <c r="H30" s="251">
        <f>SUM(G22:G30)</f>
        <v>4689</v>
      </c>
      <c r="I30" s="793"/>
      <c r="N30" s="218"/>
      <c r="O30" s="251"/>
    </row>
    <row r="31" spans="1:16" ht="12.75" customHeight="1">
      <c r="A31" s="394"/>
      <c r="B31" s="51"/>
      <c r="C31" s="50"/>
      <c r="D31" s="51"/>
      <c r="E31" s="52"/>
      <c r="F31" s="53"/>
      <c r="G31" s="226"/>
      <c r="H31" s="249"/>
    </row>
    <row r="32" spans="1:16" ht="12.75" customHeight="1">
      <c r="A32" s="394" t="s">
        <v>1073</v>
      </c>
      <c r="B32" s="51" t="s">
        <v>370</v>
      </c>
      <c r="C32" s="50" t="s">
        <v>19</v>
      </c>
      <c r="D32" s="51"/>
      <c r="E32" s="52" t="s">
        <v>164</v>
      </c>
      <c r="F32" s="53" t="s">
        <v>3</v>
      </c>
      <c r="G32" s="791">
        <v>85</v>
      </c>
      <c r="H32" s="249"/>
      <c r="N32" s="791"/>
    </row>
    <row r="33" spans="1:27" ht="12.75" customHeight="1">
      <c r="A33" s="394" t="s">
        <v>1073</v>
      </c>
      <c r="B33" s="51" t="s">
        <v>370</v>
      </c>
      <c r="C33" s="50" t="s">
        <v>165</v>
      </c>
      <c r="D33" s="51"/>
      <c r="E33" s="52" t="s">
        <v>1207</v>
      </c>
      <c r="F33" s="53" t="s">
        <v>3</v>
      </c>
      <c r="G33" s="791">
        <v>138</v>
      </c>
      <c r="H33" s="249"/>
      <c r="N33" s="791"/>
    </row>
    <row r="34" spans="1:27" ht="12.75" customHeight="1">
      <c r="A34" s="394" t="s">
        <v>1073</v>
      </c>
      <c r="B34" s="51" t="s">
        <v>370</v>
      </c>
      <c r="C34" s="50" t="s">
        <v>167</v>
      </c>
      <c r="D34" s="51"/>
      <c r="E34" s="52" t="s">
        <v>168</v>
      </c>
      <c r="F34" s="53" t="s">
        <v>3</v>
      </c>
      <c r="G34" s="217">
        <v>1746</v>
      </c>
      <c r="H34" s="249"/>
      <c r="N34" s="217"/>
    </row>
    <row r="35" spans="1:27" ht="12.75" customHeight="1">
      <c r="A35" s="394" t="s">
        <v>1075</v>
      </c>
      <c r="B35" s="51" t="s">
        <v>370</v>
      </c>
      <c r="C35" s="50" t="s">
        <v>169</v>
      </c>
      <c r="D35" s="51"/>
      <c r="E35" s="52" t="s">
        <v>395</v>
      </c>
      <c r="F35" s="53" t="s">
        <v>3</v>
      </c>
      <c r="G35" s="217">
        <v>1114</v>
      </c>
      <c r="H35" s="249"/>
      <c r="N35" s="217"/>
      <c r="O35" s="217"/>
    </row>
    <row r="36" spans="1:27" s="58" customFormat="1" ht="12.75" customHeight="1">
      <c r="A36" s="394" t="s">
        <v>1075</v>
      </c>
      <c r="B36" s="51" t="s">
        <v>370</v>
      </c>
      <c r="C36" s="50" t="s">
        <v>171</v>
      </c>
      <c r="D36" s="51"/>
      <c r="E36" s="52" t="s">
        <v>396</v>
      </c>
      <c r="F36" s="53" t="s">
        <v>3</v>
      </c>
      <c r="G36" s="217">
        <v>921</v>
      </c>
      <c r="H36" s="249"/>
      <c r="I36" s="226"/>
      <c r="J36" s="226"/>
      <c r="K36" s="226"/>
      <c r="L36" s="226"/>
      <c r="M36" s="226"/>
      <c r="N36" s="217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4"/>
    </row>
    <row r="37" spans="1:27" s="57" customFormat="1" ht="12.75" customHeight="1">
      <c r="A37" s="394" t="s">
        <v>1075</v>
      </c>
      <c r="B37" s="51" t="s">
        <v>370</v>
      </c>
      <c r="C37" s="50" t="s">
        <v>240</v>
      </c>
      <c r="D37" s="51"/>
      <c r="E37" s="52" t="s">
        <v>397</v>
      </c>
      <c r="F37" s="53" t="s">
        <v>3</v>
      </c>
      <c r="G37" s="217">
        <v>2572</v>
      </c>
      <c r="H37" s="249"/>
      <c r="I37" s="226"/>
      <c r="J37" s="226"/>
      <c r="K37" s="226"/>
      <c r="L37" s="226"/>
      <c r="M37" s="226"/>
      <c r="N37" s="217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</row>
    <row r="38" spans="1:27" s="59" customFormat="1" ht="12.75" customHeight="1">
      <c r="A38" s="394">
        <v>1</v>
      </c>
      <c r="B38" s="51" t="s">
        <v>370</v>
      </c>
      <c r="C38" s="50" t="s">
        <v>242</v>
      </c>
      <c r="D38" s="51"/>
      <c r="E38" s="52" t="s">
        <v>398</v>
      </c>
      <c r="F38" s="53" t="s">
        <v>3</v>
      </c>
      <c r="G38" s="792">
        <v>5298</v>
      </c>
      <c r="H38" s="249"/>
      <c r="I38" s="226"/>
      <c r="J38" s="226"/>
      <c r="K38" s="226"/>
      <c r="L38" s="226"/>
      <c r="M38" s="226"/>
      <c r="N38" s="792"/>
      <c r="O38" s="251"/>
      <c r="P38" s="226"/>
      <c r="Q38" s="226"/>
      <c r="R38" s="226"/>
      <c r="S38" s="226"/>
      <c r="T38" s="226"/>
      <c r="U38" s="226"/>
      <c r="V38" s="226"/>
      <c r="W38" s="226"/>
      <c r="X38" s="226"/>
      <c r="Y38" s="226"/>
      <c r="Z38" s="226"/>
      <c r="AA38" s="225"/>
    </row>
    <row r="39" spans="1:27" s="59" customFormat="1" ht="12.75" customHeight="1">
      <c r="A39" s="394">
        <v>3</v>
      </c>
      <c r="B39" s="879" t="s">
        <v>401</v>
      </c>
      <c r="C39" s="880" t="s">
        <v>244</v>
      </c>
      <c r="D39" s="879"/>
      <c r="E39" s="881" t="s">
        <v>395</v>
      </c>
      <c r="F39" s="882" t="s">
        <v>3</v>
      </c>
      <c r="G39" s="903">
        <v>15</v>
      </c>
      <c r="H39" s="884">
        <f>SUM(G32:G39)</f>
        <v>11889</v>
      </c>
      <c r="I39" s="885"/>
      <c r="J39" s="885"/>
      <c r="K39" s="885"/>
      <c r="L39" s="885"/>
      <c r="M39" s="885"/>
      <c r="N39" s="903"/>
      <c r="O39" s="251"/>
      <c r="P39" s="226" t="s">
        <v>1271</v>
      </c>
      <c r="Q39" s="226"/>
      <c r="R39" s="226"/>
      <c r="S39" s="226"/>
      <c r="T39" s="226"/>
      <c r="U39" s="226"/>
      <c r="V39" s="226"/>
      <c r="W39" s="226"/>
      <c r="X39" s="226"/>
      <c r="Y39" s="226"/>
      <c r="Z39" s="226"/>
      <c r="AA39" s="225"/>
    </row>
    <row r="40" spans="1:27" ht="12.75" customHeight="1">
      <c r="A40" s="394"/>
      <c r="B40" s="51"/>
      <c r="C40" s="50"/>
      <c r="D40" s="51"/>
      <c r="E40" s="52"/>
      <c r="F40" s="53"/>
      <c r="G40" s="226"/>
      <c r="H40" s="249"/>
    </row>
    <row r="41" spans="1:27" ht="12.75" customHeight="1">
      <c r="A41" s="394" t="s">
        <v>1073</v>
      </c>
      <c r="B41" s="51" t="s">
        <v>370</v>
      </c>
      <c r="C41" s="50" t="s">
        <v>173</v>
      </c>
      <c r="D41" s="51"/>
      <c r="E41" s="52" t="s">
        <v>174</v>
      </c>
      <c r="F41" s="53" t="s">
        <v>3</v>
      </c>
      <c r="G41" s="217">
        <v>679</v>
      </c>
      <c r="H41" s="249"/>
      <c r="N41" s="217"/>
    </row>
    <row r="42" spans="1:27" ht="12.75" customHeight="1">
      <c r="A42" s="394" t="s">
        <v>1076</v>
      </c>
      <c r="B42" s="51" t="s">
        <v>370</v>
      </c>
      <c r="C42" s="50" t="s">
        <v>175</v>
      </c>
      <c r="D42" s="51"/>
      <c r="E42" s="52" t="s">
        <v>399</v>
      </c>
      <c r="F42" s="53" t="s">
        <v>3</v>
      </c>
      <c r="G42" s="217">
        <v>271</v>
      </c>
      <c r="H42" s="248"/>
      <c r="I42" s="793"/>
      <c r="N42" s="217"/>
    </row>
    <row r="43" spans="1:27" ht="12.75" customHeight="1">
      <c r="A43" s="394" t="s">
        <v>1076</v>
      </c>
      <c r="B43" s="879" t="s">
        <v>370</v>
      </c>
      <c r="C43" s="880" t="s">
        <v>177</v>
      </c>
      <c r="D43" s="879"/>
      <c r="E43" s="901" t="s">
        <v>400</v>
      </c>
      <c r="F43" s="902" t="s">
        <v>3</v>
      </c>
      <c r="G43" s="903">
        <v>910</v>
      </c>
      <c r="H43" s="904"/>
      <c r="I43" s="885"/>
      <c r="J43" s="885"/>
      <c r="K43" s="885"/>
      <c r="L43" s="885"/>
      <c r="M43" s="885"/>
      <c r="N43" s="883"/>
      <c r="O43" s="884"/>
      <c r="P43" s="226" t="s">
        <v>1218</v>
      </c>
    </row>
    <row r="44" spans="1:27" ht="12.75" customHeight="1">
      <c r="A44" s="394">
        <v>4</v>
      </c>
      <c r="B44" s="879" t="s">
        <v>401</v>
      </c>
      <c r="C44" s="880" t="s">
        <v>179</v>
      </c>
      <c r="D44" s="879"/>
      <c r="E44" s="901" t="s">
        <v>828</v>
      </c>
      <c r="F44" s="902" t="s">
        <v>3</v>
      </c>
      <c r="G44" s="903">
        <v>143</v>
      </c>
      <c r="H44" s="904"/>
      <c r="I44" s="885"/>
      <c r="J44" s="885"/>
      <c r="K44" s="885"/>
      <c r="L44" s="885"/>
      <c r="M44" s="885"/>
      <c r="N44" s="883"/>
      <c r="O44" s="884"/>
      <c r="P44" s="226" t="s">
        <v>1271</v>
      </c>
    </row>
    <row r="45" spans="1:27" ht="12.75" customHeight="1">
      <c r="A45" s="394">
        <v>4</v>
      </c>
      <c r="B45" s="879" t="s">
        <v>401</v>
      </c>
      <c r="C45" s="880" t="s">
        <v>181</v>
      </c>
      <c r="D45" s="879"/>
      <c r="E45" s="881" t="s">
        <v>1355</v>
      </c>
      <c r="F45" s="882" t="s">
        <v>3</v>
      </c>
      <c r="G45" s="883">
        <v>720</v>
      </c>
      <c r="H45" s="884">
        <f>SUM(G41:G45)</f>
        <v>2723</v>
      </c>
      <c r="I45" s="885"/>
      <c r="J45" s="885"/>
      <c r="K45" s="885"/>
      <c r="L45" s="885"/>
      <c r="M45" s="885"/>
      <c r="N45" s="883"/>
      <c r="O45" s="884"/>
      <c r="P45" s="226" t="s">
        <v>1271</v>
      </c>
    </row>
    <row r="46" spans="1:27" ht="12.75" customHeight="1">
      <c r="A46" s="394"/>
      <c r="B46" s="51"/>
      <c r="C46" s="50"/>
      <c r="D46" s="51"/>
      <c r="E46" s="52"/>
      <c r="F46" s="53"/>
      <c r="G46" s="226"/>
      <c r="H46" s="249"/>
    </row>
    <row r="47" spans="1:27" ht="12.75" customHeight="1">
      <c r="A47" s="394" t="s">
        <v>1075</v>
      </c>
      <c r="B47" s="51" t="s">
        <v>392</v>
      </c>
      <c r="C47" s="50" t="s">
        <v>46</v>
      </c>
      <c r="D47" s="51"/>
      <c r="E47" s="52" t="s">
        <v>188</v>
      </c>
      <c r="F47" s="53" t="s">
        <v>3</v>
      </c>
      <c r="G47" s="217">
        <v>2245</v>
      </c>
      <c r="H47" s="248"/>
      <c r="I47" s="247"/>
      <c r="N47" s="217"/>
    </row>
    <row r="48" spans="1:27" ht="12.75" customHeight="1">
      <c r="A48" s="394" t="s">
        <v>1075</v>
      </c>
      <c r="B48" s="879" t="s">
        <v>401</v>
      </c>
      <c r="C48" s="880" t="s">
        <v>48</v>
      </c>
      <c r="D48" s="879"/>
      <c r="E48" s="901" t="s">
        <v>402</v>
      </c>
      <c r="F48" s="902" t="s">
        <v>3</v>
      </c>
      <c r="G48" s="903">
        <v>5</v>
      </c>
      <c r="H48" s="904"/>
      <c r="I48" s="888"/>
      <c r="J48" s="885"/>
      <c r="K48" s="885"/>
      <c r="L48" s="885"/>
      <c r="M48" s="885"/>
      <c r="N48" s="903"/>
      <c r="O48" s="885"/>
      <c r="P48" s="226" t="s">
        <v>1218</v>
      </c>
    </row>
    <row r="49" spans="1:27" ht="12.75" customHeight="1">
      <c r="A49" s="394" t="s">
        <v>1075</v>
      </c>
      <c r="B49" s="51" t="s">
        <v>401</v>
      </c>
      <c r="C49" s="50" t="s">
        <v>50</v>
      </c>
      <c r="D49" s="51"/>
      <c r="E49" s="52" t="s">
        <v>403</v>
      </c>
      <c r="F49" s="53" t="s">
        <v>3</v>
      </c>
      <c r="G49" s="217">
        <v>1216</v>
      </c>
      <c r="H49" s="249"/>
      <c r="I49" s="247"/>
      <c r="N49" s="217"/>
    </row>
    <row r="50" spans="1:27" ht="12.75" customHeight="1">
      <c r="A50" s="394" t="s">
        <v>1075</v>
      </c>
      <c r="B50" s="51" t="s">
        <v>401</v>
      </c>
      <c r="C50" s="50" t="s">
        <v>52</v>
      </c>
      <c r="D50" s="60"/>
      <c r="E50" s="52" t="s">
        <v>404</v>
      </c>
      <c r="F50" s="53"/>
      <c r="G50" s="217">
        <f>186+154+114+155+76+466</f>
        <v>1151</v>
      </c>
      <c r="H50" s="250"/>
      <c r="I50" s="247"/>
      <c r="N50" s="217"/>
    </row>
    <row r="51" spans="1:27" ht="12.75" customHeight="1">
      <c r="A51" s="394">
        <v>2</v>
      </c>
      <c r="B51" s="879" t="s">
        <v>401</v>
      </c>
      <c r="C51" s="880" t="s">
        <v>54</v>
      </c>
      <c r="D51" s="887"/>
      <c r="E51" s="901" t="s">
        <v>1084</v>
      </c>
      <c r="F51" s="902"/>
      <c r="G51" s="903">
        <v>3895</v>
      </c>
      <c r="H51" s="1025"/>
      <c r="I51" s="888"/>
      <c r="J51" s="885"/>
      <c r="K51" s="885"/>
      <c r="L51" s="885"/>
      <c r="M51" s="885"/>
      <c r="N51" s="903"/>
      <c r="O51" s="885"/>
      <c r="P51" s="226" t="s">
        <v>1218</v>
      </c>
    </row>
    <row r="52" spans="1:27" ht="12.75" customHeight="1">
      <c r="A52" s="394">
        <v>2</v>
      </c>
      <c r="B52" s="879" t="s">
        <v>401</v>
      </c>
      <c r="C52" s="880" t="s">
        <v>56</v>
      </c>
      <c r="D52" s="887"/>
      <c r="E52" s="901" t="s">
        <v>1085</v>
      </c>
      <c r="F52" s="902"/>
      <c r="G52" s="883">
        <v>0</v>
      </c>
      <c r="H52" s="904"/>
      <c r="I52" s="888"/>
      <c r="J52" s="885"/>
      <c r="K52" s="885"/>
      <c r="L52" s="885"/>
      <c r="M52" s="885"/>
      <c r="N52" s="883"/>
      <c r="O52" s="884"/>
      <c r="P52" s="226" t="s">
        <v>1274</v>
      </c>
    </row>
    <row r="53" spans="1:27" ht="12.75" customHeight="1">
      <c r="A53" s="394">
        <v>3</v>
      </c>
      <c r="B53" s="879" t="s">
        <v>401</v>
      </c>
      <c r="C53" s="880" t="s">
        <v>57</v>
      </c>
      <c r="D53" s="887"/>
      <c r="E53" s="901" t="s">
        <v>246</v>
      </c>
      <c r="F53" s="902"/>
      <c r="G53" s="883">
        <v>602</v>
      </c>
      <c r="H53" s="904"/>
      <c r="I53" s="888"/>
      <c r="J53" s="885"/>
      <c r="K53" s="885"/>
      <c r="L53" s="885"/>
      <c r="M53" s="885"/>
      <c r="N53" s="883"/>
      <c r="O53" s="884"/>
      <c r="P53" s="226" t="s">
        <v>1271</v>
      </c>
    </row>
    <row r="54" spans="1:27" ht="12.75" customHeight="1">
      <c r="A54" s="394">
        <v>3</v>
      </c>
      <c r="B54" s="879" t="s">
        <v>401</v>
      </c>
      <c r="C54" s="880" t="s">
        <v>59</v>
      </c>
      <c r="D54" s="887"/>
      <c r="E54" s="901" t="s">
        <v>1283</v>
      </c>
      <c r="F54" s="902"/>
      <c r="G54" s="883">
        <v>188</v>
      </c>
      <c r="H54" s="904"/>
      <c r="I54" s="888"/>
      <c r="J54" s="885"/>
      <c r="K54" s="885"/>
      <c r="L54" s="885"/>
      <c r="M54" s="885"/>
      <c r="N54" s="883"/>
      <c r="O54" s="884"/>
      <c r="P54" s="226" t="s">
        <v>1271</v>
      </c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27" ht="12.75" customHeight="1">
      <c r="A55" s="394">
        <v>3</v>
      </c>
      <c r="B55" s="879" t="s">
        <v>401</v>
      </c>
      <c r="C55" s="880" t="s">
        <v>61</v>
      </c>
      <c r="D55" s="887"/>
      <c r="E55" s="881" t="s">
        <v>265</v>
      </c>
      <c r="F55" s="882"/>
      <c r="G55" s="883">
        <v>232</v>
      </c>
      <c r="H55" s="884">
        <f>SUM(G47:G55)</f>
        <v>9534</v>
      </c>
      <c r="I55" s="888"/>
      <c r="J55" s="885"/>
      <c r="K55" s="885"/>
      <c r="L55" s="885"/>
      <c r="M55" s="885"/>
      <c r="N55" s="883"/>
      <c r="O55" s="884"/>
      <c r="P55" s="226" t="s">
        <v>1271</v>
      </c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27" ht="12.75" customHeight="1">
      <c r="A56" s="394"/>
      <c r="B56" s="51"/>
      <c r="C56" s="50"/>
      <c r="D56" s="51"/>
      <c r="E56" s="52"/>
      <c r="F56" s="53"/>
      <c r="G56" s="226"/>
      <c r="H56" s="2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27" ht="12.75" customHeight="1">
      <c r="A57" s="394" t="s">
        <v>1075</v>
      </c>
      <c r="B57" s="51" t="s">
        <v>370</v>
      </c>
      <c r="C57" s="50" t="s">
        <v>4</v>
      </c>
      <c r="D57" s="51"/>
      <c r="E57" s="52" t="s">
        <v>73</v>
      </c>
      <c r="F57" s="53" t="s">
        <v>3</v>
      </c>
      <c r="G57" s="217">
        <v>1665</v>
      </c>
      <c r="H57" s="249"/>
      <c r="N57" s="217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27" ht="12.75" customHeight="1">
      <c r="A58" s="394" t="s">
        <v>1075</v>
      </c>
      <c r="B58" s="51" t="s">
        <v>392</v>
      </c>
      <c r="C58" s="50" t="s">
        <v>72</v>
      </c>
      <c r="D58" s="51"/>
      <c r="E58" s="52" t="s">
        <v>405</v>
      </c>
      <c r="F58" s="53" t="s">
        <v>3</v>
      </c>
      <c r="G58" s="218">
        <v>13953</v>
      </c>
      <c r="H58" s="249"/>
      <c r="N58" s="218"/>
      <c r="O58" s="251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27" ht="12.75" customHeight="1">
      <c r="A59" s="394">
        <v>3</v>
      </c>
      <c r="B59" s="879" t="s">
        <v>401</v>
      </c>
      <c r="C59" s="880" t="s">
        <v>258</v>
      </c>
      <c r="D59" s="879"/>
      <c r="E59" s="901" t="s">
        <v>1285</v>
      </c>
      <c r="F59" s="902" t="s">
        <v>3</v>
      </c>
      <c r="G59" s="921">
        <v>113</v>
      </c>
      <c r="H59" s="904"/>
      <c r="I59" s="885"/>
      <c r="J59" s="885"/>
      <c r="K59" s="885"/>
      <c r="L59" s="885"/>
      <c r="M59" s="885"/>
      <c r="N59" s="921"/>
      <c r="O59" s="884"/>
      <c r="P59" s="226" t="s">
        <v>1271</v>
      </c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</row>
    <row r="60" spans="1:27" ht="12.75" customHeight="1">
      <c r="A60" s="394">
        <v>3</v>
      </c>
      <c r="B60" s="879" t="s">
        <v>401</v>
      </c>
      <c r="C60" s="880" t="s">
        <v>260</v>
      </c>
      <c r="D60" s="879"/>
      <c r="E60" s="901" t="s">
        <v>892</v>
      </c>
      <c r="F60" s="902" t="s">
        <v>3</v>
      </c>
      <c r="G60" s="922">
        <v>433</v>
      </c>
      <c r="H60" s="904"/>
      <c r="I60" s="885"/>
      <c r="J60" s="885"/>
      <c r="K60" s="885"/>
      <c r="L60" s="885"/>
      <c r="M60" s="885"/>
      <c r="N60" s="922"/>
      <c r="O60" s="884"/>
      <c r="P60" s="226" t="s">
        <v>1271</v>
      </c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</row>
    <row r="61" spans="1:27" ht="12.75" customHeight="1">
      <c r="A61" s="394">
        <v>3</v>
      </c>
      <c r="B61" s="879" t="s">
        <v>401</v>
      </c>
      <c r="C61" s="880" t="s">
        <v>262</v>
      </c>
      <c r="D61" s="879"/>
      <c r="E61" s="881" t="s">
        <v>405</v>
      </c>
      <c r="F61" s="882" t="s">
        <v>3</v>
      </c>
      <c r="G61" s="922">
        <v>6416</v>
      </c>
      <c r="H61" s="884">
        <f>SUM(G57:G61)</f>
        <v>22580</v>
      </c>
      <c r="I61" s="885"/>
      <c r="J61" s="885"/>
      <c r="K61" s="885"/>
      <c r="L61" s="885"/>
      <c r="M61" s="885"/>
      <c r="N61" s="922"/>
      <c r="O61" s="884"/>
      <c r="P61" s="226" t="s">
        <v>1271</v>
      </c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</row>
    <row r="62" spans="1:27" ht="12.75" customHeight="1">
      <c r="A62" s="394"/>
      <c r="B62" s="51"/>
      <c r="C62" s="50"/>
      <c r="D62" s="51"/>
      <c r="E62" s="52"/>
      <c r="F62" s="53"/>
      <c r="G62" s="226"/>
      <c r="H62" s="249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</row>
    <row r="63" spans="1:27" ht="12.75" customHeight="1">
      <c r="A63" s="394" t="s">
        <v>1076</v>
      </c>
      <c r="B63" s="879" t="s">
        <v>370</v>
      </c>
      <c r="C63" s="880" t="s">
        <v>21</v>
      </c>
      <c r="D63" s="879"/>
      <c r="E63" s="901" t="s">
        <v>406</v>
      </c>
      <c r="F63" s="902" t="s">
        <v>3</v>
      </c>
      <c r="G63" s="903">
        <v>0</v>
      </c>
      <c r="H63" s="904"/>
      <c r="I63" s="885"/>
      <c r="J63" s="885"/>
      <c r="K63" s="885"/>
      <c r="L63" s="885"/>
      <c r="M63" s="885"/>
      <c r="N63" s="903"/>
      <c r="O63" s="885"/>
      <c r="P63" s="226" t="s">
        <v>1274</v>
      </c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</row>
    <row r="64" spans="1:27" ht="12.75" customHeight="1">
      <c r="A64" s="394" t="s">
        <v>1076</v>
      </c>
      <c r="B64" s="51" t="s">
        <v>370</v>
      </c>
      <c r="C64" s="50" t="s">
        <v>75</v>
      </c>
      <c r="D64" s="51"/>
      <c r="E64" s="52" t="s">
        <v>191</v>
      </c>
      <c r="F64" s="53" t="s">
        <v>3</v>
      </c>
      <c r="G64" s="217">
        <v>1113</v>
      </c>
      <c r="H64" s="248"/>
      <c r="N64" s="217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</row>
    <row r="65" spans="1:27" ht="12.75" customHeight="1">
      <c r="A65" s="394" t="s">
        <v>1076</v>
      </c>
      <c r="B65" s="51" t="s">
        <v>370</v>
      </c>
      <c r="C65" s="50" t="s">
        <v>77</v>
      </c>
      <c r="D65" s="51"/>
      <c r="E65" s="52" t="s">
        <v>407</v>
      </c>
      <c r="F65" s="53" t="s">
        <v>3</v>
      </c>
      <c r="G65" s="217">
        <v>173</v>
      </c>
      <c r="H65" s="249"/>
      <c r="N65" s="217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</row>
    <row r="66" spans="1:27" ht="12.75" customHeight="1">
      <c r="A66" s="394" t="s">
        <v>1076</v>
      </c>
      <c r="B66" s="879" t="s">
        <v>401</v>
      </c>
      <c r="C66" s="880" t="s">
        <v>79</v>
      </c>
      <c r="D66" s="879"/>
      <c r="E66" s="901" t="s">
        <v>1345</v>
      </c>
      <c r="F66" s="902" t="s">
        <v>3</v>
      </c>
      <c r="G66" s="883">
        <v>1595</v>
      </c>
      <c r="H66" s="904"/>
      <c r="I66" s="885"/>
      <c r="J66" s="885"/>
      <c r="K66" s="885"/>
      <c r="L66" s="885"/>
      <c r="M66" s="885"/>
      <c r="N66" s="883"/>
      <c r="O66" s="884"/>
      <c r="P66" s="226" t="s">
        <v>1346</v>
      </c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</row>
    <row r="67" spans="1:27" ht="12.75" customHeight="1">
      <c r="A67" s="394">
        <v>4</v>
      </c>
      <c r="B67" s="879" t="s">
        <v>401</v>
      </c>
      <c r="C67" s="880" t="s">
        <v>81</v>
      </c>
      <c r="D67" s="879"/>
      <c r="E67" s="881" t="s">
        <v>549</v>
      </c>
      <c r="F67" s="882" t="s">
        <v>3</v>
      </c>
      <c r="G67" s="883">
        <v>15</v>
      </c>
      <c r="H67" s="884">
        <f>SUM(G63:G67)</f>
        <v>2896</v>
      </c>
      <c r="I67" s="885"/>
      <c r="J67" s="885"/>
      <c r="K67" s="885"/>
      <c r="L67" s="885"/>
      <c r="M67" s="885"/>
      <c r="N67" s="883"/>
      <c r="O67" s="884"/>
      <c r="P67" s="226" t="s">
        <v>1271</v>
      </c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</row>
    <row r="68" spans="1:27" ht="12.75" customHeight="1">
      <c r="A68" s="394"/>
      <c r="B68" s="51"/>
      <c r="C68" s="50"/>
      <c r="D68" s="51"/>
      <c r="E68" s="52"/>
      <c r="F68" s="53"/>
      <c r="G68" s="226"/>
      <c r="H68" s="249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</row>
    <row r="69" spans="1:27" ht="12.75" customHeight="1">
      <c r="A69" s="394" t="s">
        <v>1076</v>
      </c>
      <c r="B69" s="51" t="s">
        <v>370</v>
      </c>
      <c r="C69" s="50" t="s">
        <v>6</v>
      </c>
      <c r="D69" s="51"/>
      <c r="E69" s="52" t="s">
        <v>408</v>
      </c>
      <c r="F69" s="53" t="s">
        <v>3</v>
      </c>
      <c r="G69" s="217">
        <v>4120</v>
      </c>
      <c r="H69" s="248"/>
      <c r="N69" s="217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</row>
    <row r="70" spans="1:27" ht="12.75" customHeight="1">
      <c r="A70" s="394">
        <v>4</v>
      </c>
      <c r="B70" s="51" t="s">
        <v>370</v>
      </c>
      <c r="C70" s="50" t="s">
        <v>9</v>
      </c>
      <c r="D70" s="51"/>
      <c r="E70" s="52" t="s">
        <v>409</v>
      </c>
      <c r="F70" s="53" t="s">
        <v>3</v>
      </c>
      <c r="G70" s="217">
        <v>480</v>
      </c>
      <c r="H70" s="249"/>
      <c r="N70" s="217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</row>
    <row r="71" spans="1:27" ht="12.75" customHeight="1">
      <c r="A71" s="394" t="s">
        <v>1076</v>
      </c>
      <c r="B71" s="51" t="s">
        <v>370</v>
      </c>
      <c r="C71" s="50" t="s">
        <v>10</v>
      </c>
      <c r="D71" s="51"/>
      <c r="E71" s="52" t="s">
        <v>195</v>
      </c>
      <c r="F71" s="53" t="s">
        <v>3</v>
      </c>
      <c r="G71" s="218">
        <v>1439</v>
      </c>
      <c r="H71" s="249"/>
      <c r="I71" s="793"/>
      <c r="N71" s="218"/>
      <c r="O71" s="251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</row>
    <row r="72" spans="1:27" ht="12.75" customHeight="1">
      <c r="A72" s="394">
        <v>4</v>
      </c>
      <c r="B72" s="879" t="s">
        <v>401</v>
      </c>
      <c r="C72" s="880" t="s">
        <v>86</v>
      </c>
      <c r="D72" s="879"/>
      <c r="E72" s="901" t="s">
        <v>195</v>
      </c>
      <c r="F72" s="902" t="s">
        <v>3</v>
      </c>
      <c r="G72" s="883">
        <v>375</v>
      </c>
      <c r="H72" s="904"/>
      <c r="I72" s="1023"/>
      <c r="J72" s="885"/>
      <c r="K72" s="885"/>
      <c r="L72" s="885"/>
      <c r="M72" s="885"/>
      <c r="N72" s="883"/>
      <c r="O72" s="884"/>
      <c r="P72" s="226" t="s">
        <v>1271</v>
      </c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</row>
    <row r="73" spans="1:27" ht="12.75" customHeight="1">
      <c r="A73" s="394">
        <v>4</v>
      </c>
      <c r="B73" s="879" t="s">
        <v>401</v>
      </c>
      <c r="C73" s="880" t="s">
        <v>88</v>
      </c>
      <c r="D73" s="879"/>
      <c r="E73" s="881" t="s">
        <v>1378</v>
      </c>
      <c r="F73" s="882" t="s">
        <v>3</v>
      </c>
      <c r="G73" s="883">
        <v>175</v>
      </c>
      <c r="H73" s="884">
        <f>SUM(G69:G73)</f>
        <v>6589</v>
      </c>
      <c r="I73" s="1023"/>
      <c r="J73" s="885"/>
      <c r="K73" s="885"/>
      <c r="L73" s="885"/>
      <c r="M73" s="885"/>
      <c r="N73" s="883"/>
      <c r="O73" s="884"/>
      <c r="P73" s="226" t="s">
        <v>1271</v>
      </c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</row>
    <row r="74" spans="1:27" ht="12.75" customHeight="1">
      <c r="A74" s="394"/>
      <c r="B74" s="51"/>
      <c r="C74" s="50"/>
      <c r="D74" s="51"/>
      <c r="E74" s="52"/>
      <c r="F74" s="53"/>
      <c r="G74" s="226"/>
      <c r="H74" s="249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</row>
    <row r="75" spans="1:27" ht="12.75" customHeight="1">
      <c r="A75" s="394" t="s">
        <v>1079</v>
      </c>
      <c r="B75" s="879" t="s">
        <v>370</v>
      </c>
      <c r="C75" s="880" t="s">
        <v>24</v>
      </c>
      <c r="D75" s="879"/>
      <c r="E75" s="901" t="s">
        <v>410</v>
      </c>
      <c r="F75" s="902" t="s">
        <v>3</v>
      </c>
      <c r="G75" s="903">
        <v>3508</v>
      </c>
      <c r="H75" s="904"/>
      <c r="I75" s="885"/>
      <c r="J75" s="885"/>
      <c r="K75" s="885"/>
      <c r="L75" s="885"/>
      <c r="M75" s="885"/>
      <c r="N75" s="903"/>
      <c r="O75" s="885"/>
      <c r="P75" s="226" t="s">
        <v>1218</v>
      </c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</row>
    <row r="76" spans="1:27" ht="12.75" customHeight="1">
      <c r="A76" s="394" t="s">
        <v>1079</v>
      </c>
      <c r="B76" s="879" t="s">
        <v>370</v>
      </c>
      <c r="C76" s="880" t="s">
        <v>90</v>
      </c>
      <c r="D76" s="879"/>
      <c r="E76" s="901" t="s">
        <v>411</v>
      </c>
      <c r="F76" s="902" t="s">
        <v>3</v>
      </c>
      <c r="G76" s="903">
        <v>3643</v>
      </c>
      <c r="H76" s="904"/>
      <c r="I76" s="885"/>
      <c r="J76" s="885"/>
      <c r="K76" s="885"/>
      <c r="L76" s="885"/>
      <c r="M76" s="885"/>
      <c r="N76" s="903"/>
      <c r="O76" s="885"/>
      <c r="P76" s="226" t="s">
        <v>1218</v>
      </c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</row>
    <row r="77" spans="1:27" ht="12.75" customHeight="1">
      <c r="A77" s="394" t="s">
        <v>1079</v>
      </c>
      <c r="B77" s="879" t="s">
        <v>370</v>
      </c>
      <c r="C77" s="880" t="s">
        <v>92</v>
      </c>
      <c r="D77" s="879"/>
      <c r="E77" s="901" t="s">
        <v>412</v>
      </c>
      <c r="F77" s="902" t="s">
        <v>3</v>
      </c>
      <c r="G77" s="903">
        <v>934</v>
      </c>
      <c r="H77" s="904"/>
      <c r="I77" s="885"/>
      <c r="J77" s="885"/>
      <c r="K77" s="885"/>
      <c r="L77" s="885"/>
      <c r="M77" s="885"/>
      <c r="N77" s="903"/>
      <c r="O77" s="885"/>
      <c r="P77" s="48" t="s">
        <v>1218</v>
      </c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</row>
    <row r="78" spans="1:27" ht="12.75" customHeight="1">
      <c r="A78" s="394" t="s">
        <v>1079</v>
      </c>
      <c r="B78" s="879" t="s">
        <v>392</v>
      </c>
      <c r="C78" s="880" t="s">
        <v>94</v>
      </c>
      <c r="D78" s="879"/>
      <c r="E78" s="901" t="s">
        <v>413</v>
      </c>
      <c r="F78" s="902" t="s">
        <v>3</v>
      </c>
      <c r="G78" s="903">
        <v>601</v>
      </c>
      <c r="H78" s="904"/>
      <c r="I78" s="885"/>
      <c r="J78" s="885"/>
      <c r="K78" s="885"/>
      <c r="L78" s="885"/>
      <c r="M78" s="885"/>
      <c r="N78" s="903"/>
      <c r="O78" s="885"/>
      <c r="P78" s="48" t="s">
        <v>1218</v>
      </c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</row>
    <row r="79" spans="1:27" ht="12.75" customHeight="1">
      <c r="A79" s="394" t="s">
        <v>1079</v>
      </c>
      <c r="B79" s="51" t="s">
        <v>370</v>
      </c>
      <c r="C79" s="50" t="s">
        <v>96</v>
      </c>
      <c r="D79" s="51"/>
      <c r="E79" s="52" t="s">
        <v>410</v>
      </c>
      <c r="F79" s="53" t="s">
        <v>3</v>
      </c>
      <c r="G79" s="217">
        <v>514</v>
      </c>
      <c r="H79" s="248"/>
      <c r="N79" s="217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</row>
    <row r="80" spans="1:27" ht="12.75" customHeight="1">
      <c r="A80" s="394" t="s">
        <v>1079</v>
      </c>
      <c r="B80" s="51" t="s">
        <v>370</v>
      </c>
      <c r="C80" s="50" t="s">
        <v>98</v>
      </c>
      <c r="D80" s="51"/>
      <c r="E80" s="52" t="s">
        <v>414</v>
      </c>
      <c r="F80" s="53" t="s">
        <v>3</v>
      </c>
      <c r="G80" s="217">
        <v>348</v>
      </c>
      <c r="H80" s="249"/>
      <c r="N80" s="217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</row>
    <row r="81" spans="1:27" ht="12.75" customHeight="1">
      <c r="A81" s="394" t="s">
        <v>1079</v>
      </c>
      <c r="B81" s="51" t="s">
        <v>401</v>
      </c>
      <c r="C81" s="50" t="s">
        <v>100</v>
      </c>
      <c r="D81" s="57"/>
      <c r="E81" s="57" t="s">
        <v>415</v>
      </c>
      <c r="F81" s="53" t="s">
        <v>3</v>
      </c>
      <c r="G81" s="257">
        <v>2827</v>
      </c>
      <c r="H81" s="249"/>
      <c r="N81" s="257"/>
      <c r="O81" s="251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</row>
    <row r="82" spans="1:27" ht="12.75" customHeight="1">
      <c r="A82" s="394">
        <v>5</v>
      </c>
      <c r="B82" s="51" t="s">
        <v>401</v>
      </c>
      <c r="C82" s="50" t="s">
        <v>102</v>
      </c>
      <c r="D82" s="57"/>
      <c r="E82" s="61" t="s">
        <v>772</v>
      </c>
      <c r="F82" s="56" t="s">
        <v>3</v>
      </c>
      <c r="G82" s="257">
        <v>346</v>
      </c>
      <c r="H82" s="251">
        <f>SUM(G75:G82)</f>
        <v>12721</v>
      </c>
      <c r="N82" s="257"/>
      <c r="O82" s="251"/>
      <c r="P82" s="48" t="s">
        <v>1281</v>
      </c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</row>
    <row r="83" spans="1:27" ht="12.75" customHeight="1">
      <c r="A83" s="394"/>
      <c r="B83" s="51"/>
      <c r="C83" s="50"/>
      <c r="D83" s="51"/>
      <c r="E83" s="52"/>
      <c r="F83" s="53"/>
      <c r="G83" s="226"/>
      <c r="H83" s="249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</row>
    <row r="84" spans="1:27" ht="12.75" customHeight="1">
      <c r="A84" s="394" t="s">
        <v>1073</v>
      </c>
      <c r="B84" s="51" t="s">
        <v>370</v>
      </c>
      <c r="C84" s="50" t="s">
        <v>26</v>
      </c>
      <c r="D84" s="51"/>
      <c r="E84" s="52" t="s">
        <v>416</v>
      </c>
      <c r="F84" s="53" t="s">
        <v>3</v>
      </c>
      <c r="G84" s="217">
        <v>942</v>
      </c>
      <c r="H84" s="249"/>
      <c r="I84" s="793"/>
      <c r="N84" s="217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</row>
    <row r="85" spans="1:27" ht="12.75" customHeight="1">
      <c r="A85" s="394" t="s">
        <v>1073</v>
      </c>
      <c r="B85" s="51" t="s">
        <v>370</v>
      </c>
      <c r="C85" s="50" t="s">
        <v>28</v>
      </c>
      <c r="D85" s="51"/>
      <c r="E85" s="52" t="s">
        <v>417</v>
      </c>
      <c r="F85" s="53" t="s">
        <v>3</v>
      </c>
      <c r="G85" s="217">
        <v>2</v>
      </c>
      <c r="H85" s="249"/>
      <c r="N85" s="217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</row>
    <row r="86" spans="1:27" ht="12.75" customHeight="1">
      <c r="A86" s="394" t="s">
        <v>1073</v>
      </c>
      <c r="B86" s="879" t="s">
        <v>370</v>
      </c>
      <c r="C86" s="880" t="s">
        <v>30</v>
      </c>
      <c r="D86" s="879"/>
      <c r="E86" s="901" t="s">
        <v>418</v>
      </c>
      <c r="F86" s="902" t="s">
        <v>3</v>
      </c>
      <c r="G86" s="903">
        <v>0</v>
      </c>
      <c r="H86" s="904"/>
      <c r="I86" s="885"/>
      <c r="J86" s="885"/>
      <c r="K86" s="885"/>
      <c r="L86" s="885"/>
      <c r="M86" s="885"/>
      <c r="N86" s="903"/>
      <c r="O86" s="885"/>
      <c r="P86" s="48" t="s">
        <v>1274</v>
      </c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</row>
    <row r="87" spans="1:27" ht="12.75" customHeight="1">
      <c r="A87" s="394" t="s">
        <v>1073</v>
      </c>
      <c r="B87" s="879" t="s">
        <v>370</v>
      </c>
      <c r="C87" s="880" t="s">
        <v>113</v>
      </c>
      <c r="D87" s="879"/>
      <c r="E87" s="901" t="s">
        <v>419</v>
      </c>
      <c r="F87" s="902" t="s">
        <v>3</v>
      </c>
      <c r="G87" s="903">
        <v>0</v>
      </c>
      <c r="H87" s="904"/>
      <c r="I87" s="885"/>
      <c r="J87" s="885"/>
      <c r="K87" s="885"/>
      <c r="L87" s="885"/>
      <c r="M87" s="885"/>
      <c r="N87" s="903"/>
      <c r="O87" s="885"/>
      <c r="P87" s="48" t="s">
        <v>1274</v>
      </c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</row>
    <row r="88" spans="1:27" ht="12.75" customHeight="1">
      <c r="A88" s="394" t="s">
        <v>1073</v>
      </c>
      <c r="B88" s="51" t="s">
        <v>420</v>
      </c>
      <c r="C88" s="50" t="s">
        <v>115</v>
      </c>
      <c r="D88" s="51"/>
      <c r="E88" s="52" t="s">
        <v>419</v>
      </c>
      <c r="F88" s="53" t="s">
        <v>3</v>
      </c>
      <c r="G88" s="217">
        <v>760</v>
      </c>
      <c r="H88" s="249"/>
      <c r="I88" s="793"/>
      <c r="N88" s="217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</row>
    <row r="89" spans="1:27" ht="12.75" customHeight="1">
      <c r="A89" s="394" t="s">
        <v>1079</v>
      </c>
      <c r="B89" s="879" t="s">
        <v>370</v>
      </c>
      <c r="C89" s="880" t="s">
        <v>116</v>
      </c>
      <c r="D89" s="879"/>
      <c r="E89" s="901" t="s">
        <v>421</v>
      </c>
      <c r="F89" s="902" t="s">
        <v>3</v>
      </c>
      <c r="G89" s="903">
        <v>8731</v>
      </c>
      <c r="H89" s="904"/>
      <c r="I89" s="885"/>
      <c r="J89" s="885"/>
      <c r="K89" s="885"/>
      <c r="L89" s="885"/>
      <c r="M89" s="885"/>
      <c r="N89" s="903"/>
      <c r="O89" s="885"/>
      <c r="P89" s="48" t="s">
        <v>1218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</row>
    <row r="90" spans="1:27" ht="12.75" customHeight="1">
      <c r="A90" s="394" t="s">
        <v>1076</v>
      </c>
      <c r="B90" s="51" t="s">
        <v>370</v>
      </c>
      <c r="C90" s="50" t="s">
        <v>118</v>
      </c>
      <c r="D90" s="51"/>
      <c r="E90" s="52" t="s">
        <v>422</v>
      </c>
      <c r="F90" s="53" t="s">
        <v>3</v>
      </c>
      <c r="G90" s="217">
        <v>2918</v>
      </c>
      <c r="H90" s="249"/>
      <c r="N90" s="217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</row>
    <row r="91" spans="1:27" ht="12.75" customHeight="1">
      <c r="A91" s="394" t="s">
        <v>1079</v>
      </c>
      <c r="B91" s="51" t="s">
        <v>370</v>
      </c>
      <c r="C91" s="50" t="s">
        <v>120</v>
      </c>
      <c r="D91" s="51"/>
      <c r="E91" s="52" t="s">
        <v>423</v>
      </c>
      <c r="F91" s="53" t="s">
        <v>3</v>
      </c>
      <c r="G91" s="217">
        <v>945</v>
      </c>
      <c r="H91" s="249"/>
      <c r="N91" s="217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</row>
    <row r="92" spans="1:27" ht="12.75" customHeight="1">
      <c r="A92" s="394" t="s">
        <v>1076</v>
      </c>
      <c r="B92" s="51" t="s">
        <v>370</v>
      </c>
      <c r="C92" s="50" t="s">
        <v>122</v>
      </c>
      <c r="D92" s="51"/>
      <c r="E92" s="52" t="s">
        <v>424</v>
      </c>
      <c r="F92" s="53" t="s">
        <v>3</v>
      </c>
      <c r="G92" s="217">
        <v>346</v>
      </c>
      <c r="H92" s="249"/>
      <c r="I92" s="793"/>
      <c r="N92" s="217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</row>
    <row r="93" spans="1:27" ht="12.75" customHeight="1">
      <c r="A93" s="394" t="s">
        <v>1076</v>
      </c>
      <c r="B93" s="879" t="s">
        <v>392</v>
      </c>
      <c r="C93" s="880" t="s">
        <v>124</v>
      </c>
      <c r="D93" s="879"/>
      <c r="E93" s="901" t="s">
        <v>425</v>
      </c>
      <c r="F93" s="902" t="s">
        <v>3</v>
      </c>
      <c r="G93" s="903">
        <v>0</v>
      </c>
      <c r="H93" s="904"/>
      <c r="I93" s="885"/>
      <c r="J93" s="885"/>
      <c r="K93" s="885"/>
      <c r="L93" s="885"/>
      <c r="M93" s="885"/>
      <c r="N93" s="903"/>
      <c r="O93" s="885"/>
      <c r="P93" s="48" t="s">
        <v>1330</v>
      </c>
      <c r="Q93" s="48" t="s">
        <v>141</v>
      </c>
      <c r="R93" s="48"/>
      <c r="S93" s="48"/>
      <c r="T93" s="48"/>
      <c r="U93" s="48"/>
      <c r="V93" s="48"/>
      <c r="W93" s="48"/>
      <c r="X93" s="48"/>
      <c r="Y93" s="48"/>
      <c r="Z93" s="48"/>
      <c r="AA93" s="48"/>
    </row>
    <row r="94" spans="1:27" ht="12.75" customHeight="1">
      <c r="A94" s="394" t="s">
        <v>1076</v>
      </c>
      <c r="B94" s="879" t="s">
        <v>370</v>
      </c>
      <c r="C94" s="880" t="s">
        <v>126</v>
      </c>
      <c r="D94" s="879"/>
      <c r="E94" s="901" t="s">
        <v>426</v>
      </c>
      <c r="F94" s="902" t="s">
        <v>3</v>
      </c>
      <c r="G94" s="903">
        <v>0</v>
      </c>
      <c r="H94" s="904"/>
      <c r="I94" s="885"/>
      <c r="J94" s="885"/>
      <c r="K94" s="885"/>
      <c r="L94" s="885"/>
      <c r="M94" s="885"/>
      <c r="N94" s="903"/>
      <c r="O94" s="885"/>
      <c r="P94" s="226" t="s">
        <v>1348</v>
      </c>
    </row>
    <row r="95" spans="1:27" ht="12.75" customHeight="1">
      <c r="A95" s="394" t="s">
        <v>1073</v>
      </c>
      <c r="B95" s="51" t="s">
        <v>370</v>
      </c>
      <c r="C95" s="50" t="s">
        <v>128</v>
      </c>
      <c r="D95" s="51"/>
      <c r="E95" s="52" t="s">
        <v>427</v>
      </c>
      <c r="F95" s="53" t="s">
        <v>3</v>
      </c>
      <c r="G95" s="217">
        <v>1484</v>
      </c>
      <c r="H95" s="249"/>
      <c r="N95" s="217"/>
    </row>
    <row r="96" spans="1:27" ht="12.75" customHeight="1">
      <c r="A96" s="394" t="s">
        <v>1073</v>
      </c>
      <c r="B96" s="51" t="s">
        <v>370</v>
      </c>
      <c r="C96" s="50" t="s">
        <v>130</v>
      </c>
      <c r="D96" s="51"/>
      <c r="E96" s="52" t="s">
        <v>1208</v>
      </c>
      <c r="F96" s="53" t="s">
        <v>3</v>
      </c>
      <c r="G96" s="217">
        <v>100</v>
      </c>
      <c r="H96" s="248"/>
      <c r="N96" s="217"/>
    </row>
    <row r="97" spans="1:27" ht="12.75" customHeight="1">
      <c r="A97" s="394" t="s">
        <v>1079</v>
      </c>
      <c r="B97" s="879" t="s">
        <v>370</v>
      </c>
      <c r="C97" s="880" t="s">
        <v>428</v>
      </c>
      <c r="D97" s="879"/>
      <c r="E97" s="901" t="s">
        <v>429</v>
      </c>
      <c r="F97" s="902" t="s">
        <v>3</v>
      </c>
      <c r="G97" s="903">
        <v>0</v>
      </c>
      <c r="H97" s="904"/>
      <c r="I97" s="885"/>
      <c r="J97" s="885"/>
      <c r="K97" s="885"/>
      <c r="L97" s="885"/>
      <c r="M97" s="885"/>
      <c r="N97" s="903"/>
      <c r="O97" s="885"/>
      <c r="P97" s="226" t="s">
        <v>1330</v>
      </c>
      <c r="Q97" s="226" t="s">
        <v>230</v>
      </c>
    </row>
    <row r="98" spans="1:27" ht="12.75" customHeight="1">
      <c r="A98" s="394" t="s">
        <v>1073</v>
      </c>
      <c r="B98" s="879" t="s">
        <v>370</v>
      </c>
      <c r="C98" s="880" t="s">
        <v>430</v>
      </c>
      <c r="D98" s="879"/>
      <c r="E98" s="901" t="s">
        <v>431</v>
      </c>
      <c r="F98" s="902" t="s">
        <v>3</v>
      </c>
      <c r="G98" s="883">
        <v>72</v>
      </c>
      <c r="H98" s="904"/>
      <c r="I98" s="1023"/>
      <c r="J98" s="885"/>
      <c r="K98" s="885"/>
      <c r="L98" s="885"/>
      <c r="M98" s="885"/>
      <c r="N98" s="883"/>
      <c r="O98" s="884"/>
      <c r="P98" s="226" t="s">
        <v>1218</v>
      </c>
    </row>
    <row r="99" spans="1:27" ht="12.75" customHeight="1">
      <c r="A99" s="394">
        <v>5</v>
      </c>
      <c r="B99" s="879" t="s">
        <v>401</v>
      </c>
      <c r="C99" s="880" t="s">
        <v>1349</v>
      </c>
      <c r="D99" s="879"/>
      <c r="E99" s="901" t="s">
        <v>123</v>
      </c>
      <c r="F99" s="902" t="s">
        <v>3</v>
      </c>
      <c r="G99" s="883">
        <v>179</v>
      </c>
      <c r="H99" s="904"/>
      <c r="I99" s="1023"/>
      <c r="J99" s="885"/>
      <c r="K99" s="885"/>
      <c r="L99" s="885"/>
      <c r="M99" s="885"/>
      <c r="N99" s="883"/>
      <c r="O99" s="884"/>
      <c r="P99" s="226" t="s">
        <v>1281</v>
      </c>
    </row>
    <row r="100" spans="1:27" ht="12.75" customHeight="1">
      <c r="A100" s="394">
        <v>1</v>
      </c>
      <c r="B100" s="879" t="s">
        <v>401</v>
      </c>
      <c r="C100" s="880" t="s">
        <v>1356</v>
      </c>
      <c r="D100" s="879"/>
      <c r="E100" s="901" t="s">
        <v>621</v>
      </c>
      <c r="F100" s="902" t="s">
        <v>3</v>
      </c>
      <c r="G100" s="883">
        <v>151</v>
      </c>
      <c r="H100" s="904"/>
      <c r="I100" s="1023"/>
      <c r="J100" s="885"/>
      <c r="K100" s="885"/>
      <c r="L100" s="885"/>
      <c r="M100" s="885"/>
      <c r="N100" s="883"/>
      <c r="O100" s="884"/>
      <c r="P100" s="226" t="s">
        <v>1281</v>
      </c>
    </row>
    <row r="101" spans="1:27" ht="12.75" customHeight="1">
      <c r="A101" s="394">
        <v>1</v>
      </c>
      <c r="B101" s="879" t="s">
        <v>401</v>
      </c>
      <c r="C101" s="880" t="s">
        <v>1358</v>
      </c>
      <c r="D101" s="879"/>
      <c r="E101" s="881" t="s">
        <v>1105</v>
      </c>
      <c r="F101" s="882" t="s">
        <v>3</v>
      </c>
      <c r="G101" s="883">
        <v>201</v>
      </c>
      <c r="H101" s="884">
        <f>SUM(G84:G101)</f>
        <v>16831</v>
      </c>
      <c r="I101" s="1023"/>
      <c r="J101" s="885"/>
      <c r="K101" s="885"/>
      <c r="L101" s="885"/>
      <c r="M101" s="885"/>
      <c r="N101" s="883"/>
      <c r="O101" s="884"/>
      <c r="P101" s="226" t="s">
        <v>1281</v>
      </c>
    </row>
    <row r="102" spans="1:27" ht="12.75" customHeight="1">
      <c r="A102" s="394"/>
      <c r="B102" s="51"/>
      <c r="C102" s="50"/>
      <c r="D102" s="51"/>
      <c r="E102" s="52"/>
      <c r="F102" s="53"/>
      <c r="G102" s="226"/>
      <c r="H102" s="249"/>
    </row>
    <row r="103" spans="1:27" ht="12.75" customHeight="1">
      <c r="A103" s="394" t="s">
        <v>1080</v>
      </c>
      <c r="B103" s="51" t="s">
        <v>370</v>
      </c>
      <c r="C103" s="50" t="s">
        <v>32</v>
      </c>
      <c r="D103" s="51"/>
      <c r="E103" s="52" t="s">
        <v>225</v>
      </c>
      <c r="F103" s="53" t="s">
        <v>3</v>
      </c>
      <c r="G103" s="217">
        <v>116</v>
      </c>
      <c r="H103" s="249"/>
      <c r="N103" s="217"/>
    </row>
    <row r="104" spans="1:27" ht="12.75" customHeight="1">
      <c r="A104" s="394" t="s">
        <v>1080</v>
      </c>
      <c r="B104" s="879" t="s">
        <v>370</v>
      </c>
      <c r="C104" s="880" t="s">
        <v>133</v>
      </c>
      <c r="D104" s="879"/>
      <c r="E104" s="901" t="s">
        <v>432</v>
      </c>
      <c r="F104" s="902" t="s">
        <v>3</v>
      </c>
      <c r="G104" s="903">
        <v>89</v>
      </c>
      <c r="H104" s="904"/>
      <c r="I104" s="885"/>
      <c r="J104" s="885"/>
      <c r="K104" s="885"/>
      <c r="L104" s="885"/>
      <c r="M104" s="885"/>
      <c r="N104" s="903"/>
      <c r="O104" s="885"/>
      <c r="P104" s="226" t="s">
        <v>1218</v>
      </c>
    </row>
    <row r="105" spans="1:27" ht="12.75" customHeight="1">
      <c r="A105" s="394" t="s">
        <v>1080</v>
      </c>
      <c r="B105" s="51" t="s">
        <v>370</v>
      </c>
      <c r="C105" s="50" t="s">
        <v>135</v>
      </c>
      <c r="D105" s="51"/>
      <c r="E105" s="52" t="s">
        <v>433</v>
      </c>
      <c r="F105" s="53" t="s">
        <v>3</v>
      </c>
      <c r="G105" s="217">
        <v>353</v>
      </c>
      <c r="H105" s="249"/>
      <c r="I105" s="793"/>
      <c r="N105" s="217"/>
    </row>
    <row r="106" spans="1:27" ht="12.75" customHeight="1">
      <c r="A106" s="394" t="s">
        <v>1080</v>
      </c>
      <c r="B106" s="51" t="s">
        <v>392</v>
      </c>
      <c r="C106" s="50" t="s">
        <v>137</v>
      </c>
      <c r="D106" s="51"/>
      <c r="E106" s="52" t="s">
        <v>434</v>
      </c>
      <c r="F106" s="53" t="s">
        <v>3</v>
      </c>
      <c r="G106" s="226"/>
      <c r="H106" s="249"/>
    </row>
    <row r="107" spans="1:27" ht="12.75" customHeight="1">
      <c r="A107" s="394" t="s">
        <v>1080</v>
      </c>
      <c r="B107" s="51" t="s">
        <v>370</v>
      </c>
      <c r="C107" s="50" t="s">
        <v>333</v>
      </c>
      <c r="D107" s="51"/>
      <c r="E107" s="52" t="s">
        <v>432</v>
      </c>
      <c r="F107" s="53" t="s">
        <v>3</v>
      </c>
      <c r="G107" s="226"/>
      <c r="H107" s="249"/>
    </row>
    <row r="108" spans="1:27" ht="12.75" customHeight="1">
      <c r="A108" s="394" t="s">
        <v>1080</v>
      </c>
      <c r="B108" s="51" t="s">
        <v>370</v>
      </c>
      <c r="C108" s="50" t="s">
        <v>335</v>
      </c>
      <c r="D108" s="51"/>
      <c r="E108" s="52" t="s">
        <v>1209</v>
      </c>
      <c r="F108" s="53" t="s">
        <v>3</v>
      </c>
      <c r="G108" s="217">
        <v>1176</v>
      </c>
      <c r="H108" s="249"/>
      <c r="I108" s="793"/>
      <c r="N108" s="217"/>
    </row>
    <row r="109" spans="1:27" s="58" customFormat="1" ht="12.75" customHeight="1">
      <c r="A109" s="394" t="s">
        <v>1080</v>
      </c>
      <c r="B109" s="879" t="s">
        <v>392</v>
      </c>
      <c r="C109" s="880" t="s">
        <v>337</v>
      </c>
      <c r="D109" s="879"/>
      <c r="E109" s="901" t="s">
        <v>436</v>
      </c>
      <c r="F109" s="902" t="s">
        <v>3</v>
      </c>
      <c r="G109" s="903">
        <v>270</v>
      </c>
      <c r="H109" s="1027"/>
      <c r="I109" s="885"/>
      <c r="J109" s="885"/>
      <c r="K109" s="885"/>
      <c r="L109" s="885"/>
      <c r="M109" s="885"/>
      <c r="N109" s="903"/>
      <c r="O109" s="885"/>
      <c r="P109" s="226" t="s">
        <v>1218</v>
      </c>
      <c r="Q109" s="226"/>
      <c r="R109" s="226"/>
      <c r="S109" s="226"/>
      <c r="T109" s="226"/>
      <c r="U109" s="226"/>
      <c r="V109" s="226"/>
      <c r="W109" s="226"/>
      <c r="X109" s="226"/>
      <c r="Y109" s="226"/>
      <c r="Z109" s="226"/>
      <c r="AA109" s="224"/>
    </row>
    <row r="110" spans="1:27" s="57" customFormat="1" ht="12.75" customHeight="1">
      <c r="A110" s="394" t="s">
        <v>1080</v>
      </c>
      <c r="B110" s="879" t="s">
        <v>370</v>
      </c>
      <c r="C110" s="880" t="s">
        <v>339</v>
      </c>
      <c r="D110" s="879"/>
      <c r="E110" s="901" t="s">
        <v>437</v>
      </c>
      <c r="F110" s="902" t="s">
        <v>3</v>
      </c>
      <c r="G110" s="903">
        <v>589</v>
      </c>
      <c r="H110" s="1027"/>
      <c r="I110" s="885"/>
      <c r="J110" s="885"/>
      <c r="K110" s="885"/>
      <c r="L110" s="885"/>
      <c r="M110" s="885"/>
      <c r="N110" s="903"/>
      <c r="O110" s="885"/>
      <c r="P110" s="226" t="s">
        <v>1218</v>
      </c>
      <c r="Q110" s="226"/>
      <c r="R110" s="226"/>
      <c r="S110" s="226"/>
      <c r="T110" s="226"/>
      <c r="U110" s="226"/>
      <c r="V110" s="226"/>
      <c r="W110" s="226"/>
      <c r="X110" s="226"/>
      <c r="Y110" s="226"/>
      <c r="Z110" s="226"/>
    </row>
    <row r="111" spans="1:27" s="57" customFormat="1" ht="12.75" customHeight="1">
      <c r="A111" s="394" t="s">
        <v>1080</v>
      </c>
      <c r="B111" s="51" t="s">
        <v>401</v>
      </c>
      <c r="C111" s="50" t="s">
        <v>341</v>
      </c>
      <c r="D111" s="51"/>
      <c r="E111" s="52" t="s">
        <v>438</v>
      </c>
      <c r="F111" s="53" t="s">
        <v>3</v>
      </c>
      <c r="G111" s="217">
        <v>837</v>
      </c>
      <c r="H111" s="248"/>
      <c r="I111" s="226"/>
      <c r="J111" s="226"/>
      <c r="K111" s="226"/>
      <c r="L111" s="226"/>
      <c r="M111" s="226"/>
      <c r="N111" s="217"/>
      <c r="O111" s="226"/>
      <c r="P111" s="226"/>
      <c r="Q111" s="226"/>
      <c r="R111" s="226"/>
      <c r="S111" s="226"/>
      <c r="T111" s="226"/>
      <c r="U111" s="226"/>
      <c r="V111" s="226"/>
      <c r="W111" s="226"/>
      <c r="X111" s="226"/>
      <c r="Y111" s="226"/>
      <c r="Z111" s="226"/>
    </row>
    <row r="112" spans="1:27" s="59" customFormat="1" ht="12.75" customHeight="1">
      <c r="A112" s="394" t="s">
        <v>1080</v>
      </c>
      <c r="B112" s="51" t="s">
        <v>401</v>
      </c>
      <c r="C112" s="50" t="s">
        <v>439</v>
      </c>
      <c r="D112" s="51"/>
      <c r="E112" s="52" t="s">
        <v>440</v>
      </c>
      <c r="F112" s="53" t="s">
        <v>3</v>
      </c>
      <c r="G112" s="218">
        <v>4531</v>
      </c>
      <c r="H112" s="249"/>
      <c r="I112" s="226"/>
      <c r="J112" s="226"/>
      <c r="K112" s="226"/>
      <c r="L112" s="226"/>
      <c r="M112" s="226"/>
      <c r="N112" s="218"/>
      <c r="O112" s="251"/>
      <c r="P112" s="226"/>
      <c r="Q112" s="226"/>
      <c r="R112" s="226"/>
      <c r="S112" s="226"/>
      <c r="T112" s="226"/>
      <c r="U112" s="226"/>
      <c r="V112" s="226"/>
      <c r="W112" s="226"/>
      <c r="X112" s="226"/>
      <c r="Y112" s="226"/>
      <c r="Z112" s="226"/>
      <c r="AA112" s="225"/>
    </row>
    <row r="113" spans="1:27" s="59" customFormat="1" ht="12.75" customHeight="1">
      <c r="A113" s="394">
        <v>6</v>
      </c>
      <c r="B113" s="879" t="s">
        <v>401</v>
      </c>
      <c r="C113" s="880" t="s">
        <v>1334</v>
      </c>
      <c r="D113" s="879"/>
      <c r="E113" s="901" t="s">
        <v>1335</v>
      </c>
      <c r="F113" s="902" t="s">
        <v>3</v>
      </c>
      <c r="G113" s="883">
        <v>442</v>
      </c>
      <c r="H113" s="904"/>
      <c r="I113" s="885"/>
      <c r="J113" s="885"/>
      <c r="K113" s="885"/>
      <c r="L113" s="885"/>
      <c r="M113" s="885"/>
      <c r="N113" s="883"/>
      <c r="O113" s="884"/>
      <c r="P113" s="226" t="s">
        <v>1281</v>
      </c>
      <c r="Q113" s="226"/>
      <c r="R113" s="226"/>
      <c r="S113" s="226"/>
      <c r="T113" s="226"/>
      <c r="U113" s="226"/>
      <c r="V113" s="226"/>
      <c r="W113" s="226"/>
      <c r="X113" s="226"/>
      <c r="Y113" s="226"/>
      <c r="Z113" s="226"/>
      <c r="AA113" s="225"/>
    </row>
    <row r="114" spans="1:27" s="59" customFormat="1" ht="12.75" customHeight="1">
      <c r="A114" s="394">
        <v>6</v>
      </c>
      <c r="B114" s="879" t="s">
        <v>401</v>
      </c>
      <c r="C114" s="880" t="s">
        <v>1351</v>
      </c>
      <c r="D114" s="879"/>
      <c r="E114" s="881" t="s">
        <v>432</v>
      </c>
      <c r="F114" s="882" t="s">
        <v>3</v>
      </c>
      <c r="G114" s="883">
        <v>2173</v>
      </c>
      <c r="H114" s="884">
        <f>SUM(G103:G114)</f>
        <v>10576</v>
      </c>
      <c r="I114" s="885"/>
      <c r="J114" s="885"/>
      <c r="K114" s="885"/>
      <c r="L114" s="885"/>
      <c r="M114" s="885"/>
      <c r="N114" s="883"/>
      <c r="O114" s="884"/>
      <c r="P114" s="226"/>
      <c r="Q114" s="226"/>
      <c r="R114" s="226"/>
      <c r="S114" s="226"/>
      <c r="T114" s="226"/>
      <c r="U114" s="226"/>
      <c r="V114" s="226"/>
      <c r="W114" s="226"/>
      <c r="X114" s="226"/>
      <c r="Y114" s="226"/>
      <c r="Z114" s="226"/>
      <c r="AA114" s="225"/>
    </row>
    <row r="115" spans="1:27" ht="12.75" customHeight="1">
      <c r="A115" s="394"/>
      <c r="B115" s="51"/>
      <c r="C115" s="50"/>
      <c r="D115" s="51"/>
      <c r="E115" s="52"/>
      <c r="F115" s="53"/>
      <c r="G115" s="217"/>
      <c r="H115" s="249"/>
    </row>
    <row r="116" spans="1:27" s="474" customFormat="1" ht="12.75" customHeight="1">
      <c r="A116" s="469"/>
      <c r="B116" s="393"/>
      <c r="C116" s="393"/>
      <c r="D116" s="393"/>
      <c r="E116" s="470" t="s">
        <v>1092</v>
      </c>
      <c r="F116" s="62" t="s">
        <v>3</v>
      </c>
      <c r="G116" s="471"/>
      <c r="H116" s="251">
        <f>SUM(H20:H114)</f>
        <v>114391</v>
      </c>
      <c r="I116" s="472"/>
      <c r="J116" s="472"/>
      <c r="K116" s="472"/>
      <c r="L116" s="472"/>
      <c r="M116" s="472"/>
      <c r="N116" s="472"/>
      <c r="O116" s="251"/>
      <c r="P116" s="472"/>
      <c r="Q116" s="472"/>
      <c r="R116" s="472"/>
      <c r="S116" s="472"/>
      <c r="T116" s="472"/>
      <c r="U116" s="472"/>
      <c r="V116" s="472"/>
      <c r="W116" s="472"/>
      <c r="X116" s="472"/>
      <c r="Y116" s="472"/>
      <c r="Z116" s="472"/>
      <c r="AA116" s="473"/>
    </row>
    <row r="117" spans="1:27" s="205" customFormat="1" ht="11.1" customHeight="1">
      <c r="A117" s="397"/>
      <c r="B117" s="19"/>
      <c r="C117" s="19"/>
      <c r="D117" s="19"/>
      <c r="E117" s="20"/>
      <c r="F117" s="33"/>
      <c r="G117" s="22"/>
      <c r="H117" s="23"/>
      <c r="K117" s="206"/>
      <c r="L117" s="207"/>
      <c r="M117" s="206"/>
      <c r="N117" s="206"/>
      <c r="O117" s="206"/>
    </row>
    <row r="118" spans="1:27" s="205" customFormat="1">
      <c r="A118" s="397"/>
      <c r="B118" s="19"/>
      <c r="C118" s="19"/>
      <c r="D118" s="19"/>
      <c r="E118" s="489" t="s">
        <v>1095</v>
      </c>
      <c r="F118" s="33"/>
      <c r="G118" s="22"/>
      <c r="H118" s="23"/>
      <c r="K118" s="206"/>
      <c r="L118" s="207"/>
      <c r="M118" s="206"/>
      <c r="N118" s="206"/>
      <c r="O118" s="206"/>
    </row>
    <row r="119" spans="1:27" s="205" customFormat="1">
      <c r="A119" s="593"/>
      <c r="B119" s="594"/>
      <c r="C119" s="594"/>
      <c r="D119" s="594"/>
      <c r="E119" s="28"/>
      <c r="F119" s="595"/>
      <c r="G119" s="596"/>
      <c r="H119" s="31"/>
      <c r="K119" s="206"/>
      <c r="L119" s="207"/>
      <c r="M119" s="206"/>
      <c r="N119" s="206"/>
      <c r="O119" s="206"/>
    </row>
    <row r="120" spans="1:27" s="252" customFormat="1">
      <c r="A120" s="403"/>
      <c r="B120" s="619"/>
      <c r="C120" s="620"/>
      <c r="D120" s="620"/>
      <c r="E120" s="621"/>
      <c r="F120" s="622"/>
      <c r="G120" s="623"/>
      <c r="H120" s="624"/>
      <c r="I120" s="226"/>
      <c r="J120" s="226"/>
      <c r="K120" s="226"/>
      <c r="L120" s="226"/>
      <c r="M120" s="226"/>
      <c r="N120" s="226"/>
      <c r="O120" s="226"/>
      <c r="P120" s="226"/>
      <c r="Q120" s="226"/>
      <c r="R120" s="226"/>
      <c r="S120" s="226"/>
      <c r="T120" s="226"/>
      <c r="U120" s="226"/>
      <c r="V120" s="226"/>
      <c r="W120" s="226"/>
      <c r="X120" s="226"/>
      <c r="Y120" s="226"/>
      <c r="Z120" s="226"/>
    </row>
    <row r="121" spans="1:27" s="252" customFormat="1">
      <c r="A121" s="403"/>
      <c r="B121" s="392"/>
      <c r="E121" s="253"/>
      <c r="F121" s="254"/>
      <c r="G121" s="255"/>
      <c r="H121" s="256"/>
      <c r="I121" s="226"/>
      <c r="J121" s="226"/>
      <c r="K121" s="226"/>
      <c r="L121" s="226"/>
      <c r="M121" s="226"/>
      <c r="N121" s="226"/>
      <c r="O121" s="226"/>
      <c r="P121" s="226"/>
      <c r="Q121" s="226"/>
      <c r="R121" s="226"/>
      <c r="S121" s="226"/>
      <c r="T121" s="226"/>
      <c r="U121" s="226"/>
      <c r="V121" s="226"/>
      <c r="W121" s="226"/>
      <c r="X121" s="226"/>
      <c r="Y121" s="226"/>
      <c r="Z121" s="226"/>
    </row>
    <row r="122" spans="1:27" s="252" customFormat="1">
      <c r="A122" s="403"/>
      <c r="B122" s="392"/>
      <c r="E122" s="253"/>
      <c r="F122" s="254"/>
      <c r="G122" s="255"/>
      <c r="H122" s="256"/>
      <c r="I122" s="226"/>
      <c r="J122" s="226"/>
      <c r="K122" s="226"/>
      <c r="L122" s="226"/>
      <c r="M122" s="226"/>
      <c r="N122" s="226"/>
      <c r="O122" s="226"/>
      <c r="P122" s="226"/>
      <c r="Q122" s="226"/>
      <c r="R122" s="226"/>
      <c r="S122" s="226"/>
      <c r="T122" s="226"/>
      <c r="U122" s="226"/>
      <c r="V122" s="226"/>
      <c r="W122" s="226"/>
      <c r="X122" s="226"/>
      <c r="Y122" s="226"/>
      <c r="Z122" s="226"/>
    </row>
    <row r="123" spans="1:27" s="252" customFormat="1">
      <c r="A123" s="403"/>
      <c r="B123" s="392"/>
      <c r="E123" s="253"/>
      <c r="F123" s="254"/>
      <c r="G123" s="255"/>
      <c r="H123" s="256"/>
      <c r="I123" s="226"/>
      <c r="J123" s="226"/>
      <c r="K123" s="226"/>
      <c r="L123" s="226"/>
      <c r="M123" s="226"/>
      <c r="N123" s="226"/>
      <c r="O123" s="226"/>
      <c r="P123" s="226"/>
      <c r="Q123" s="226"/>
      <c r="R123" s="226"/>
      <c r="S123" s="226"/>
      <c r="T123" s="226"/>
      <c r="U123" s="226"/>
      <c r="V123" s="226"/>
      <c r="W123" s="226"/>
      <c r="X123" s="226"/>
      <c r="Y123" s="226"/>
      <c r="Z123" s="226"/>
    </row>
    <row r="124" spans="1:27" s="252" customFormat="1">
      <c r="A124" s="403"/>
      <c r="B124" s="392"/>
      <c r="E124" s="253"/>
      <c r="F124" s="254"/>
      <c r="G124" s="255"/>
      <c r="H124" s="256"/>
      <c r="I124" s="226"/>
      <c r="J124" s="226"/>
      <c r="K124" s="226"/>
      <c r="L124" s="226"/>
      <c r="M124" s="226"/>
      <c r="N124" s="226"/>
      <c r="O124" s="226"/>
      <c r="P124" s="226"/>
      <c r="Q124" s="226"/>
      <c r="R124" s="226"/>
      <c r="S124" s="226"/>
      <c r="T124" s="226"/>
      <c r="U124" s="226"/>
      <c r="V124" s="226"/>
      <c r="W124" s="226"/>
      <c r="X124" s="226"/>
      <c r="Y124" s="226"/>
      <c r="Z124" s="226"/>
    </row>
    <row r="125" spans="1:27" s="252" customFormat="1">
      <c r="A125" s="403"/>
      <c r="B125" s="392"/>
      <c r="E125" s="253"/>
      <c r="F125" s="254"/>
      <c r="G125" s="255"/>
      <c r="H125" s="256"/>
      <c r="I125" s="226"/>
      <c r="J125" s="226"/>
      <c r="K125" s="226"/>
      <c r="L125" s="226"/>
      <c r="M125" s="226"/>
      <c r="N125" s="226"/>
      <c r="O125" s="226"/>
      <c r="P125" s="226"/>
      <c r="Q125" s="226"/>
      <c r="R125" s="226"/>
      <c r="S125" s="226"/>
      <c r="T125" s="226"/>
      <c r="U125" s="226"/>
      <c r="V125" s="226"/>
      <c r="W125" s="226"/>
      <c r="X125" s="226"/>
      <c r="Y125" s="226"/>
      <c r="Z125" s="226"/>
    </row>
    <row r="126" spans="1:27" s="252" customFormat="1">
      <c r="A126" s="403"/>
      <c r="B126" s="392"/>
      <c r="E126" s="253"/>
      <c r="F126" s="254"/>
      <c r="G126" s="255"/>
      <c r="H126" s="256"/>
      <c r="I126" s="226"/>
      <c r="J126" s="226"/>
      <c r="K126" s="226"/>
      <c r="L126" s="226"/>
      <c r="M126" s="226"/>
      <c r="N126" s="226"/>
      <c r="O126" s="226"/>
      <c r="P126" s="226"/>
      <c r="Q126" s="226"/>
      <c r="R126" s="226"/>
      <c r="S126" s="226"/>
      <c r="T126" s="226"/>
      <c r="U126" s="226"/>
      <c r="V126" s="226"/>
      <c r="W126" s="226"/>
      <c r="X126" s="226"/>
      <c r="Y126" s="226"/>
      <c r="Z126" s="226"/>
    </row>
    <row r="127" spans="1:27" s="252" customFormat="1">
      <c r="A127" s="403"/>
      <c r="B127" s="392"/>
      <c r="E127" s="253"/>
      <c r="F127" s="254"/>
      <c r="G127" s="255"/>
      <c r="H127" s="256"/>
      <c r="I127" s="226"/>
      <c r="J127" s="226"/>
      <c r="K127" s="226"/>
      <c r="L127" s="226"/>
      <c r="M127" s="226"/>
      <c r="N127" s="226"/>
      <c r="O127" s="226"/>
      <c r="P127" s="226"/>
      <c r="Q127" s="226"/>
      <c r="R127" s="226"/>
      <c r="S127" s="226"/>
      <c r="T127" s="226"/>
      <c r="U127" s="226"/>
      <c r="V127" s="226"/>
      <c r="W127" s="226"/>
      <c r="X127" s="226"/>
      <c r="Y127" s="226"/>
      <c r="Z127" s="226"/>
    </row>
    <row r="128" spans="1:27" s="252" customFormat="1">
      <c r="A128" s="403"/>
      <c r="B128" s="392"/>
      <c r="E128" s="253"/>
      <c r="F128" s="254"/>
      <c r="G128" s="255"/>
      <c r="H128" s="256"/>
      <c r="I128" s="226"/>
      <c r="J128" s="226"/>
      <c r="K128" s="226"/>
      <c r="L128" s="226"/>
      <c r="M128" s="226"/>
      <c r="N128" s="226"/>
      <c r="O128" s="226"/>
      <c r="P128" s="226"/>
      <c r="Q128" s="226"/>
      <c r="R128" s="226"/>
      <c r="S128" s="226"/>
      <c r="T128" s="226"/>
      <c r="U128" s="226"/>
      <c r="V128" s="226"/>
      <c r="W128" s="226"/>
      <c r="X128" s="226"/>
      <c r="Y128" s="226"/>
      <c r="Z128" s="226"/>
    </row>
    <row r="129" spans="1:26" s="252" customFormat="1">
      <c r="A129" s="403"/>
      <c r="B129" s="392"/>
      <c r="E129" s="253"/>
      <c r="F129" s="254"/>
      <c r="G129" s="255"/>
      <c r="H129" s="256"/>
      <c r="I129" s="226"/>
      <c r="J129" s="226"/>
      <c r="K129" s="226"/>
      <c r="L129" s="226"/>
      <c r="M129" s="226"/>
      <c r="N129" s="226"/>
      <c r="O129" s="226"/>
      <c r="P129" s="226"/>
      <c r="Q129" s="226"/>
      <c r="R129" s="226"/>
      <c r="S129" s="226"/>
      <c r="T129" s="226"/>
      <c r="U129" s="226"/>
      <c r="V129" s="226"/>
      <c r="W129" s="226"/>
      <c r="X129" s="226"/>
      <c r="Y129" s="226"/>
      <c r="Z129" s="226"/>
    </row>
    <row r="130" spans="1:26" s="252" customFormat="1">
      <c r="A130" s="403"/>
      <c r="B130" s="392"/>
      <c r="E130" s="253"/>
      <c r="F130" s="254"/>
      <c r="G130" s="255"/>
      <c r="H130" s="256"/>
      <c r="I130" s="226"/>
      <c r="J130" s="226"/>
      <c r="K130" s="226"/>
      <c r="L130" s="226"/>
      <c r="M130" s="226"/>
      <c r="N130" s="226"/>
      <c r="O130" s="226"/>
      <c r="P130" s="226"/>
      <c r="Q130" s="226"/>
      <c r="R130" s="226"/>
      <c r="S130" s="226"/>
      <c r="T130" s="226"/>
      <c r="U130" s="226"/>
      <c r="V130" s="226"/>
      <c r="W130" s="226"/>
      <c r="X130" s="226"/>
      <c r="Y130" s="226"/>
      <c r="Z130" s="226"/>
    </row>
    <row r="131" spans="1:26" s="252" customFormat="1">
      <c r="A131" s="403"/>
      <c r="B131" s="392"/>
      <c r="E131" s="253"/>
      <c r="F131" s="254"/>
      <c r="G131" s="255"/>
      <c r="H131" s="256"/>
      <c r="I131" s="226"/>
      <c r="J131" s="226"/>
      <c r="K131" s="226"/>
      <c r="L131" s="226"/>
      <c r="M131" s="226"/>
      <c r="N131" s="226"/>
      <c r="O131" s="226"/>
      <c r="P131" s="226"/>
      <c r="Q131" s="226"/>
      <c r="R131" s="226"/>
      <c r="S131" s="226"/>
      <c r="T131" s="226"/>
      <c r="U131" s="226"/>
      <c r="V131" s="226"/>
      <c r="W131" s="226"/>
      <c r="X131" s="226"/>
      <c r="Y131" s="226"/>
      <c r="Z131" s="226"/>
    </row>
    <row r="132" spans="1:26" s="252" customFormat="1">
      <c r="A132" s="403"/>
      <c r="B132" s="392"/>
      <c r="E132" s="253"/>
      <c r="F132" s="254"/>
      <c r="G132" s="255"/>
      <c r="H132" s="256"/>
      <c r="I132" s="226"/>
      <c r="J132" s="226"/>
      <c r="K132" s="226"/>
      <c r="L132" s="226"/>
      <c r="M132" s="226"/>
      <c r="N132" s="226"/>
      <c r="O132" s="226"/>
      <c r="P132" s="226"/>
      <c r="Q132" s="226"/>
      <c r="R132" s="226"/>
      <c r="S132" s="226"/>
      <c r="T132" s="226"/>
      <c r="U132" s="226"/>
      <c r="V132" s="226"/>
      <c r="W132" s="226"/>
      <c r="X132" s="226"/>
      <c r="Y132" s="226"/>
      <c r="Z132" s="226"/>
    </row>
    <row r="133" spans="1:26" s="252" customFormat="1">
      <c r="A133" s="403"/>
      <c r="B133" s="392"/>
      <c r="E133" s="253"/>
      <c r="F133" s="254"/>
      <c r="G133" s="255"/>
      <c r="H133" s="256"/>
      <c r="I133" s="226"/>
      <c r="J133" s="226"/>
      <c r="K133" s="226"/>
      <c r="L133" s="226"/>
      <c r="M133" s="226"/>
      <c r="N133" s="226"/>
      <c r="O133" s="226"/>
      <c r="P133" s="226"/>
      <c r="Q133" s="226"/>
      <c r="R133" s="226"/>
      <c r="S133" s="226"/>
      <c r="T133" s="226"/>
      <c r="U133" s="226"/>
      <c r="V133" s="226"/>
      <c r="W133" s="226"/>
      <c r="X133" s="226"/>
      <c r="Y133" s="226"/>
      <c r="Z133" s="226"/>
    </row>
    <row r="134" spans="1:26" s="252" customFormat="1">
      <c r="A134" s="403"/>
      <c r="B134" s="392"/>
      <c r="E134" s="253"/>
      <c r="F134" s="254"/>
      <c r="G134" s="255"/>
      <c r="H134" s="256"/>
      <c r="I134" s="226"/>
      <c r="J134" s="226"/>
      <c r="K134" s="226"/>
      <c r="L134" s="226"/>
      <c r="M134" s="226"/>
      <c r="N134" s="226"/>
      <c r="O134" s="226"/>
      <c r="P134" s="226"/>
      <c r="Q134" s="226"/>
      <c r="R134" s="226"/>
      <c r="S134" s="226"/>
      <c r="T134" s="226"/>
      <c r="U134" s="226"/>
      <c r="V134" s="226"/>
      <c r="W134" s="226"/>
      <c r="X134" s="226"/>
      <c r="Y134" s="226"/>
      <c r="Z134" s="226"/>
    </row>
    <row r="135" spans="1:26" s="252" customFormat="1">
      <c r="A135" s="403"/>
      <c r="B135" s="392"/>
      <c r="E135" s="253"/>
      <c r="F135" s="254"/>
      <c r="G135" s="255"/>
      <c r="H135" s="256"/>
      <c r="I135" s="226"/>
      <c r="J135" s="226"/>
      <c r="K135" s="226"/>
      <c r="L135" s="226"/>
      <c r="M135" s="226"/>
      <c r="N135" s="226"/>
      <c r="O135" s="226"/>
      <c r="P135" s="226"/>
      <c r="Q135" s="226"/>
      <c r="R135" s="226"/>
      <c r="S135" s="226"/>
      <c r="T135" s="226"/>
      <c r="U135" s="226"/>
      <c r="V135" s="226"/>
      <c r="W135" s="226"/>
      <c r="X135" s="226"/>
      <c r="Y135" s="226"/>
      <c r="Z135" s="226"/>
    </row>
    <row r="136" spans="1:26" s="252" customFormat="1">
      <c r="A136" s="403"/>
      <c r="B136" s="392"/>
      <c r="E136" s="253"/>
      <c r="F136" s="254"/>
      <c r="G136" s="255"/>
      <c r="H136" s="256"/>
      <c r="I136" s="226"/>
      <c r="J136" s="226"/>
      <c r="K136" s="226"/>
      <c r="L136" s="226"/>
      <c r="M136" s="226"/>
      <c r="N136" s="226"/>
      <c r="O136" s="226"/>
      <c r="P136" s="226"/>
      <c r="Q136" s="226"/>
      <c r="R136" s="226"/>
      <c r="S136" s="226"/>
      <c r="T136" s="226"/>
      <c r="U136" s="226"/>
      <c r="V136" s="226"/>
      <c r="W136" s="226"/>
      <c r="X136" s="226"/>
      <c r="Y136" s="226"/>
      <c r="Z136" s="226"/>
    </row>
    <row r="137" spans="1:26" s="252" customFormat="1">
      <c r="A137" s="403"/>
      <c r="B137" s="392"/>
      <c r="E137" s="253"/>
      <c r="F137" s="254"/>
      <c r="G137" s="255"/>
      <c r="H137" s="256"/>
      <c r="I137" s="226"/>
      <c r="J137" s="226"/>
      <c r="K137" s="226"/>
      <c r="L137" s="226"/>
      <c r="M137" s="226"/>
      <c r="N137" s="226"/>
      <c r="O137" s="226"/>
      <c r="P137" s="226"/>
      <c r="Q137" s="226"/>
      <c r="R137" s="226"/>
      <c r="S137" s="226"/>
      <c r="T137" s="226"/>
      <c r="U137" s="226"/>
      <c r="V137" s="226"/>
      <c r="W137" s="226"/>
      <c r="X137" s="226"/>
      <c r="Y137" s="226"/>
      <c r="Z137" s="226"/>
    </row>
    <row r="138" spans="1:26" s="252" customFormat="1">
      <c r="A138" s="403"/>
      <c r="B138" s="392"/>
      <c r="E138" s="253"/>
      <c r="F138" s="254"/>
      <c r="G138" s="255"/>
      <c r="H138" s="256"/>
      <c r="I138" s="226"/>
      <c r="J138" s="226"/>
      <c r="K138" s="226"/>
      <c r="L138" s="226"/>
      <c r="M138" s="226"/>
      <c r="N138" s="226"/>
      <c r="O138" s="226"/>
      <c r="P138" s="226"/>
      <c r="Q138" s="226"/>
      <c r="R138" s="226"/>
      <c r="S138" s="226"/>
      <c r="T138" s="226"/>
      <c r="U138" s="226"/>
      <c r="V138" s="226"/>
      <c r="W138" s="226"/>
      <c r="X138" s="226"/>
      <c r="Y138" s="226"/>
      <c r="Z138" s="226"/>
    </row>
    <row r="139" spans="1:26" s="252" customFormat="1">
      <c r="A139" s="403"/>
      <c r="B139" s="392"/>
      <c r="E139" s="253"/>
      <c r="F139" s="254"/>
      <c r="G139" s="255"/>
      <c r="H139" s="256"/>
      <c r="I139" s="226"/>
      <c r="J139" s="226"/>
      <c r="K139" s="226"/>
      <c r="L139" s="226"/>
      <c r="M139" s="226"/>
      <c r="N139" s="226"/>
      <c r="O139" s="226"/>
      <c r="P139" s="226"/>
      <c r="Q139" s="226"/>
      <c r="R139" s="226"/>
      <c r="S139" s="226"/>
      <c r="T139" s="226"/>
      <c r="U139" s="226"/>
      <c r="V139" s="226"/>
      <c r="W139" s="226"/>
      <c r="X139" s="226"/>
      <c r="Y139" s="226"/>
      <c r="Z139" s="226"/>
    </row>
    <row r="140" spans="1:26" s="252" customFormat="1">
      <c r="A140" s="403"/>
      <c r="B140" s="392"/>
      <c r="E140" s="253"/>
      <c r="F140" s="254"/>
      <c r="G140" s="255"/>
      <c r="H140" s="256"/>
      <c r="I140" s="226"/>
      <c r="J140" s="226"/>
      <c r="K140" s="226"/>
      <c r="L140" s="226"/>
      <c r="M140" s="226"/>
      <c r="N140" s="226"/>
      <c r="O140" s="226"/>
      <c r="P140" s="226"/>
      <c r="Q140" s="226"/>
      <c r="R140" s="226"/>
      <c r="S140" s="226"/>
      <c r="T140" s="226"/>
      <c r="U140" s="226"/>
      <c r="V140" s="226"/>
      <c r="W140" s="226"/>
      <c r="X140" s="226"/>
      <c r="Y140" s="226"/>
      <c r="Z140" s="226"/>
    </row>
    <row r="141" spans="1:26" s="252" customFormat="1">
      <c r="A141" s="403"/>
      <c r="B141" s="392"/>
      <c r="E141" s="253"/>
      <c r="F141" s="254"/>
      <c r="G141" s="255"/>
      <c r="H141" s="256"/>
      <c r="I141" s="226"/>
      <c r="J141" s="226"/>
      <c r="K141" s="226"/>
      <c r="L141" s="226"/>
      <c r="M141" s="226"/>
      <c r="N141" s="226"/>
      <c r="O141" s="226"/>
      <c r="P141" s="226"/>
      <c r="Q141" s="226"/>
      <c r="R141" s="226"/>
      <c r="S141" s="226"/>
      <c r="T141" s="226"/>
      <c r="U141" s="226"/>
      <c r="V141" s="226"/>
      <c r="W141" s="226"/>
      <c r="X141" s="226"/>
      <c r="Y141" s="226"/>
      <c r="Z141" s="226"/>
    </row>
    <row r="142" spans="1:26" s="252" customFormat="1">
      <c r="A142" s="403"/>
      <c r="B142" s="392"/>
      <c r="E142" s="253"/>
      <c r="F142" s="254"/>
      <c r="G142" s="255"/>
      <c r="H142" s="256"/>
      <c r="I142" s="226"/>
      <c r="J142" s="226"/>
      <c r="K142" s="226"/>
      <c r="L142" s="226"/>
      <c r="M142" s="226"/>
      <c r="N142" s="226"/>
      <c r="O142" s="226"/>
      <c r="P142" s="226"/>
      <c r="Q142" s="226"/>
      <c r="R142" s="226"/>
      <c r="S142" s="226"/>
      <c r="T142" s="226"/>
      <c r="U142" s="226"/>
      <c r="V142" s="226"/>
      <c r="W142" s="226"/>
      <c r="X142" s="226"/>
      <c r="Y142" s="226"/>
      <c r="Z142" s="226"/>
    </row>
    <row r="143" spans="1:26" s="252" customFormat="1">
      <c r="A143" s="403"/>
      <c r="B143" s="392"/>
      <c r="E143" s="253"/>
      <c r="F143" s="254"/>
      <c r="G143" s="255"/>
      <c r="H143" s="256"/>
      <c r="I143" s="226"/>
      <c r="J143" s="226"/>
      <c r="K143" s="226"/>
      <c r="L143" s="226"/>
      <c r="M143" s="226"/>
      <c r="N143" s="226"/>
      <c r="O143" s="226"/>
      <c r="P143" s="226"/>
      <c r="Q143" s="226"/>
      <c r="R143" s="226"/>
      <c r="S143" s="226"/>
      <c r="T143" s="226"/>
      <c r="U143" s="226"/>
      <c r="V143" s="226"/>
      <c r="W143" s="226"/>
      <c r="X143" s="226"/>
      <c r="Y143" s="226"/>
      <c r="Z143" s="226"/>
    </row>
    <row r="144" spans="1:26" s="252" customFormat="1">
      <c r="A144" s="403"/>
      <c r="B144" s="392"/>
      <c r="E144" s="253"/>
      <c r="F144" s="254"/>
      <c r="G144" s="255"/>
      <c r="H144" s="256"/>
      <c r="I144" s="226"/>
      <c r="J144" s="226"/>
      <c r="K144" s="226"/>
      <c r="L144" s="226"/>
      <c r="M144" s="226"/>
      <c r="N144" s="226"/>
      <c r="O144" s="226"/>
      <c r="P144" s="226"/>
      <c r="Q144" s="226"/>
      <c r="R144" s="226"/>
      <c r="S144" s="226"/>
      <c r="T144" s="226"/>
      <c r="U144" s="226"/>
      <c r="V144" s="226"/>
      <c r="W144" s="226"/>
      <c r="X144" s="226"/>
      <c r="Y144" s="226"/>
      <c r="Z144" s="226"/>
    </row>
    <row r="145" spans="1:26" s="252" customFormat="1">
      <c r="A145" s="403"/>
      <c r="B145" s="392"/>
      <c r="E145" s="253"/>
      <c r="F145" s="254"/>
      <c r="G145" s="255"/>
      <c r="H145" s="256"/>
      <c r="I145" s="226"/>
      <c r="J145" s="226"/>
      <c r="K145" s="226"/>
      <c r="L145" s="226"/>
      <c r="M145" s="226"/>
      <c r="N145" s="226"/>
      <c r="O145" s="226"/>
      <c r="P145" s="226"/>
      <c r="Q145" s="226"/>
      <c r="R145" s="226"/>
      <c r="S145" s="226"/>
      <c r="T145" s="226"/>
      <c r="U145" s="226"/>
      <c r="V145" s="226"/>
      <c r="W145" s="226"/>
      <c r="X145" s="226"/>
      <c r="Y145" s="226"/>
      <c r="Z145" s="226"/>
    </row>
    <row r="146" spans="1:26" s="252" customFormat="1">
      <c r="A146" s="403"/>
      <c r="B146" s="392"/>
      <c r="E146" s="253"/>
      <c r="F146" s="254"/>
      <c r="G146" s="255"/>
      <c r="H146" s="256"/>
      <c r="I146" s="226"/>
      <c r="J146" s="226"/>
      <c r="K146" s="226"/>
      <c r="L146" s="226"/>
      <c r="M146" s="226"/>
      <c r="N146" s="226"/>
      <c r="O146" s="226"/>
      <c r="P146" s="226"/>
      <c r="Q146" s="226"/>
      <c r="R146" s="226"/>
      <c r="S146" s="226"/>
      <c r="T146" s="226"/>
      <c r="U146" s="226"/>
      <c r="V146" s="226"/>
      <c r="W146" s="226"/>
      <c r="X146" s="226"/>
      <c r="Y146" s="226"/>
      <c r="Z146" s="226"/>
    </row>
    <row r="147" spans="1:26" s="252" customFormat="1">
      <c r="A147" s="403"/>
      <c r="B147" s="392"/>
      <c r="E147" s="253"/>
      <c r="F147" s="254"/>
      <c r="G147" s="255"/>
      <c r="H147" s="256"/>
      <c r="I147" s="226"/>
      <c r="J147" s="226"/>
      <c r="K147" s="226"/>
      <c r="L147" s="226"/>
      <c r="M147" s="226"/>
      <c r="N147" s="226"/>
      <c r="O147" s="226"/>
      <c r="P147" s="226"/>
      <c r="Q147" s="226"/>
      <c r="R147" s="226"/>
      <c r="S147" s="226"/>
      <c r="T147" s="226"/>
      <c r="U147" s="226"/>
      <c r="V147" s="226"/>
      <c r="W147" s="226"/>
      <c r="X147" s="226"/>
      <c r="Y147" s="226"/>
      <c r="Z147" s="226"/>
    </row>
    <row r="148" spans="1:26" s="252" customFormat="1">
      <c r="A148" s="403"/>
      <c r="B148" s="392"/>
      <c r="E148" s="253"/>
      <c r="F148" s="254"/>
      <c r="G148" s="255"/>
      <c r="H148" s="256"/>
      <c r="I148" s="226"/>
      <c r="J148" s="226"/>
      <c r="K148" s="226"/>
      <c r="L148" s="226"/>
      <c r="M148" s="226"/>
      <c r="N148" s="226"/>
      <c r="O148" s="226"/>
      <c r="P148" s="226"/>
      <c r="Q148" s="226"/>
      <c r="R148" s="226"/>
      <c r="S148" s="226"/>
      <c r="T148" s="226"/>
      <c r="U148" s="226"/>
      <c r="V148" s="226"/>
      <c r="W148" s="226"/>
      <c r="X148" s="226"/>
      <c r="Y148" s="226"/>
      <c r="Z148" s="226"/>
    </row>
    <row r="149" spans="1:26" s="252" customFormat="1">
      <c r="A149" s="403"/>
      <c r="B149" s="392"/>
      <c r="E149" s="253"/>
      <c r="F149" s="254"/>
      <c r="G149" s="255"/>
      <c r="H149" s="256"/>
      <c r="I149" s="226"/>
      <c r="J149" s="226"/>
      <c r="K149" s="226"/>
      <c r="L149" s="226"/>
      <c r="M149" s="226"/>
      <c r="N149" s="226"/>
      <c r="O149" s="226"/>
      <c r="P149" s="226"/>
      <c r="Q149" s="226"/>
      <c r="R149" s="226"/>
      <c r="S149" s="226"/>
      <c r="T149" s="226"/>
      <c r="U149" s="226"/>
      <c r="V149" s="226"/>
      <c r="W149" s="226"/>
      <c r="X149" s="226"/>
      <c r="Y149" s="226"/>
      <c r="Z149" s="226"/>
    </row>
    <row r="150" spans="1:26" s="252" customFormat="1">
      <c r="A150" s="403"/>
      <c r="B150" s="392"/>
      <c r="E150" s="253"/>
      <c r="F150" s="254"/>
      <c r="G150" s="255"/>
      <c r="H150" s="256"/>
      <c r="I150" s="226"/>
      <c r="J150" s="226"/>
      <c r="K150" s="226"/>
      <c r="L150" s="226"/>
      <c r="M150" s="226"/>
      <c r="N150" s="226"/>
      <c r="O150" s="226"/>
      <c r="P150" s="226"/>
      <c r="Q150" s="226"/>
      <c r="R150" s="226"/>
      <c r="S150" s="226"/>
      <c r="T150" s="226"/>
      <c r="U150" s="226"/>
      <c r="V150" s="226"/>
      <c r="W150" s="226"/>
      <c r="X150" s="226"/>
      <c r="Y150" s="226"/>
      <c r="Z150" s="226"/>
    </row>
    <row r="151" spans="1:26" s="252" customFormat="1">
      <c r="A151" s="403"/>
      <c r="B151" s="392"/>
      <c r="E151" s="253"/>
      <c r="F151" s="254"/>
      <c r="G151" s="255"/>
      <c r="H151" s="256"/>
      <c r="I151" s="226"/>
      <c r="J151" s="226"/>
      <c r="K151" s="226"/>
      <c r="L151" s="226"/>
      <c r="M151" s="226"/>
      <c r="N151" s="226"/>
      <c r="O151" s="226"/>
      <c r="P151" s="226"/>
      <c r="Q151" s="226"/>
      <c r="R151" s="226"/>
      <c r="S151" s="226"/>
      <c r="T151" s="226"/>
      <c r="U151" s="226"/>
      <c r="V151" s="226"/>
      <c r="W151" s="226"/>
      <c r="X151" s="226"/>
      <c r="Y151" s="226"/>
      <c r="Z151" s="226"/>
    </row>
    <row r="152" spans="1:26" s="252" customFormat="1">
      <c r="A152" s="403"/>
      <c r="B152" s="392"/>
      <c r="E152" s="253"/>
      <c r="F152" s="254"/>
      <c r="G152" s="255"/>
      <c r="H152" s="256"/>
      <c r="I152" s="226"/>
      <c r="J152" s="226"/>
      <c r="K152" s="226"/>
      <c r="L152" s="226"/>
      <c r="M152" s="226"/>
      <c r="N152" s="226"/>
      <c r="O152" s="226"/>
      <c r="P152" s="226"/>
      <c r="Q152" s="226"/>
      <c r="R152" s="226"/>
      <c r="S152" s="226"/>
      <c r="T152" s="226"/>
      <c r="U152" s="226"/>
      <c r="V152" s="226"/>
      <c r="W152" s="226"/>
      <c r="X152" s="226"/>
      <c r="Y152" s="226"/>
      <c r="Z152" s="226"/>
    </row>
    <row r="153" spans="1:26" s="252" customFormat="1">
      <c r="A153" s="403"/>
      <c r="B153" s="392"/>
      <c r="E153" s="253"/>
      <c r="F153" s="254"/>
      <c r="G153" s="255"/>
      <c r="H153" s="256"/>
      <c r="I153" s="226"/>
      <c r="J153" s="226"/>
      <c r="K153" s="226"/>
      <c r="L153" s="226"/>
      <c r="M153" s="226"/>
      <c r="N153" s="226"/>
      <c r="O153" s="226"/>
      <c r="P153" s="226"/>
      <c r="Q153" s="226"/>
      <c r="R153" s="226"/>
      <c r="S153" s="226"/>
      <c r="T153" s="226"/>
      <c r="U153" s="226"/>
      <c r="V153" s="226"/>
      <c r="W153" s="226"/>
      <c r="X153" s="226"/>
      <c r="Y153" s="226"/>
      <c r="Z153" s="226"/>
    </row>
    <row r="154" spans="1:26" s="252" customFormat="1">
      <c r="A154" s="403"/>
      <c r="B154" s="392"/>
      <c r="E154" s="253"/>
      <c r="F154" s="254"/>
      <c r="G154" s="255"/>
      <c r="H154" s="256"/>
      <c r="I154" s="226"/>
      <c r="J154" s="226"/>
      <c r="K154" s="226"/>
      <c r="L154" s="226"/>
      <c r="M154" s="226"/>
      <c r="N154" s="226"/>
      <c r="O154" s="226"/>
      <c r="P154" s="226"/>
      <c r="Q154" s="226"/>
      <c r="R154" s="226"/>
      <c r="S154" s="226"/>
      <c r="T154" s="226"/>
      <c r="U154" s="226"/>
      <c r="V154" s="226"/>
      <c r="W154" s="226"/>
      <c r="X154" s="226"/>
      <c r="Y154" s="226"/>
      <c r="Z154" s="226"/>
    </row>
    <row r="155" spans="1:26" s="252" customFormat="1">
      <c r="A155" s="403"/>
      <c r="B155" s="392"/>
      <c r="E155" s="253"/>
      <c r="F155" s="254"/>
      <c r="G155" s="255"/>
      <c r="H155" s="256"/>
      <c r="I155" s="226"/>
      <c r="J155" s="226"/>
      <c r="K155" s="226"/>
      <c r="L155" s="226"/>
      <c r="M155" s="226"/>
      <c r="N155" s="226"/>
      <c r="O155" s="226"/>
      <c r="P155" s="226"/>
      <c r="Q155" s="226"/>
      <c r="R155" s="226"/>
      <c r="S155" s="226"/>
      <c r="T155" s="226"/>
      <c r="U155" s="226"/>
      <c r="V155" s="226"/>
      <c r="W155" s="226"/>
      <c r="X155" s="226"/>
      <c r="Y155" s="226"/>
      <c r="Z155" s="226"/>
    </row>
    <row r="156" spans="1:26" s="252" customFormat="1">
      <c r="A156" s="403"/>
      <c r="B156" s="392"/>
      <c r="E156" s="253"/>
      <c r="F156" s="254"/>
      <c r="G156" s="255"/>
      <c r="H156" s="256"/>
      <c r="I156" s="226"/>
      <c r="J156" s="226"/>
      <c r="K156" s="226"/>
      <c r="L156" s="226"/>
      <c r="M156" s="226"/>
      <c r="N156" s="226"/>
      <c r="O156" s="226"/>
      <c r="P156" s="226"/>
      <c r="Q156" s="226"/>
      <c r="R156" s="226"/>
      <c r="S156" s="226"/>
      <c r="T156" s="226"/>
      <c r="U156" s="226"/>
      <c r="V156" s="226"/>
      <c r="W156" s="226"/>
      <c r="X156" s="226"/>
      <c r="Y156" s="226"/>
      <c r="Z156" s="226"/>
    </row>
    <row r="157" spans="1:26" s="252" customFormat="1">
      <c r="A157" s="403"/>
      <c r="B157" s="392"/>
      <c r="E157" s="253"/>
      <c r="F157" s="254"/>
      <c r="G157" s="255"/>
      <c r="H157" s="256"/>
      <c r="I157" s="226"/>
      <c r="J157" s="226"/>
      <c r="K157" s="226"/>
      <c r="L157" s="226"/>
      <c r="M157" s="226"/>
      <c r="N157" s="226"/>
      <c r="O157" s="226"/>
      <c r="P157" s="226"/>
      <c r="Q157" s="226"/>
      <c r="R157" s="226"/>
      <c r="S157" s="226"/>
      <c r="T157" s="226"/>
      <c r="U157" s="226"/>
      <c r="V157" s="226"/>
      <c r="W157" s="226"/>
      <c r="X157" s="226"/>
      <c r="Y157" s="226"/>
      <c r="Z157" s="226"/>
    </row>
    <row r="158" spans="1:26" s="252" customFormat="1">
      <c r="A158" s="403"/>
      <c r="B158" s="392"/>
      <c r="E158" s="253"/>
      <c r="F158" s="254"/>
      <c r="G158" s="255"/>
      <c r="H158" s="256"/>
      <c r="I158" s="226"/>
      <c r="J158" s="226"/>
      <c r="K158" s="226"/>
      <c r="L158" s="226"/>
      <c r="M158" s="226"/>
      <c r="N158" s="226"/>
      <c r="O158" s="226"/>
      <c r="P158" s="226"/>
      <c r="Q158" s="226"/>
      <c r="R158" s="226"/>
      <c r="S158" s="226"/>
      <c r="T158" s="226"/>
      <c r="U158" s="226"/>
      <c r="V158" s="226"/>
      <c r="W158" s="226"/>
      <c r="X158" s="226"/>
      <c r="Y158" s="226"/>
      <c r="Z158" s="226"/>
    </row>
    <row r="159" spans="1:26" s="252" customFormat="1">
      <c r="A159" s="403"/>
      <c r="B159" s="392"/>
      <c r="E159" s="253"/>
      <c r="F159" s="254"/>
      <c r="G159" s="255"/>
      <c r="H159" s="256"/>
      <c r="I159" s="226"/>
      <c r="J159" s="226"/>
      <c r="K159" s="226"/>
      <c r="L159" s="226"/>
      <c r="M159" s="226"/>
      <c r="N159" s="226"/>
      <c r="O159" s="226"/>
      <c r="P159" s="226"/>
      <c r="Q159" s="226"/>
      <c r="R159" s="226"/>
      <c r="S159" s="226"/>
      <c r="T159" s="226"/>
      <c r="U159" s="226"/>
      <c r="V159" s="226"/>
      <c r="W159" s="226"/>
      <c r="X159" s="226"/>
      <c r="Y159" s="226"/>
      <c r="Z159" s="226"/>
    </row>
    <row r="160" spans="1:26" s="252" customFormat="1">
      <c r="A160" s="403"/>
      <c r="B160" s="392"/>
      <c r="E160" s="253"/>
      <c r="F160" s="254"/>
      <c r="G160" s="255"/>
      <c r="H160" s="256"/>
      <c r="I160" s="226"/>
      <c r="J160" s="226"/>
      <c r="K160" s="226"/>
      <c r="L160" s="226"/>
      <c r="M160" s="226"/>
      <c r="N160" s="226"/>
      <c r="O160" s="226"/>
      <c r="P160" s="226"/>
      <c r="Q160" s="226"/>
      <c r="R160" s="226"/>
      <c r="S160" s="226"/>
      <c r="T160" s="226"/>
      <c r="U160" s="226"/>
      <c r="V160" s="226"/>
      <c r="W160" s="226"/>
      <c r="X160" s="226"/>
      <c r="Y160" s="226"/>
      <c r="Z160" s="226"/>
    </row>
    <row r="161" spans="1:26" s="252" customFormat="1">
      <c r="A161" s="403"/>
      <c r="B161" s="392"/>
      <c r="E161" s="253"/>
      <c r="F161" s="254"/>
      <c r="G161" s="255"/>
      <c r="H161" s="256"/>
      <c r="I161" s="226"/>
      <c r="J161" s="226"/>
      <c r="K161" s="226"/>
      <c r="L161" s="226"/>
      <c r="M161" s="226"/>
      <c r="N161" s="226"/>
      <c r="O161" s="226"/>
      <c r="P161" s="226"/>
      <c r="Q161" s="226"/>
      <c r="R161" s="226"/>
      <c r="S161" s="226"/>
      <c r="T161" s="226"/>
      <c r="U161" s="226"/>
      <c r="V161" s="226"/>
      <c r="W161" s="226"/>
      <c r="X161" s="226"/>
      <c r="Y161" s="226"/>
      <c r="Z161" s="226"/>
    </row>
    <row r="162" spans="1:26" s="252" customFormat="1">
      <c r="A162" s="403"/>
      <c r="B162" s="392"/>
      <c r="E162" s="253"/>
      <c r="F162" s="254"/>
      <c r="G162" s="255"/>
      <c r="H162" s="256"/>
      <c r="I162" s="226"/>
      <c r="J162" s="226"/>
      <c r="K162" s="226"/>
      <c r="L162" s="226"/>
      <c r="M162" s="226"/>
      <c r="N162" s="226"/>
      <c r="O162" s="226"/>
      <c r="P162" s="226"/>
      <c r="Q162" s="226"/>
      <c r="R162" s="226"/>
      <c r="S162" s="226"/>
      <c r="T162" s="226"/>
      <c r="U162" s="226"/>
      <c r="V162" s="226"/>
      <c r="W162" s="226"/>
      <c r="X162" s="226"/>
      <c r="Y162" s="226"/>
      <c r="Z162" s="226"/>
    </row>
    <row r="163" spans="1:26" s="252" customFormat="1">
      <c r="A163" s="403"/>
      <c r="B163" s="392"/>
      <c r="E163" s="253"/>
      <c r="F163" s="254"/>
      <c r="G163" s="255"/>
      <c r="H163" s="256"/>
      <c r="I163" s="226"/>
      <c r="J163" s="226"/>
      <c r="K163" s="226"/>
      <c r="L163" s="226"/>
      <c r="M163" s="226"/>
      <c r="N163" s="226"/>
      <c r="O163" s="226"/>
      <c r="P163" s="226"/>
      <c r="Q163" s="226"/>
      <c r="R163" s="226"/>
      <c r="S163" s="226"/>
      <c r="T163" s="226"/>
      <c r="U163" s="226"/>
      <c r="V163" s="226"/>
      <c r="W163" s="226"/>
      <c r="X163" s="226"/>
      <c r="Y163" s="226"/>
      <c r="Z163" s="226"/>
    </row>
    <row r="164" spans="1:26" s="252" customFormat="1">
      <c r="A164" s="403"/>
      <c r="B164" s="392"/>
      <c r="E164" s="253"/>
      <c r="F164" s="254"/>
      <c r="G164" s="255"/>
      <c r="H164" s="256"/>
      <c r="I164" s="226"/>
      <c r="J164" s="226"/>
      <c r="K164" s="226"/>
      <c r="L164" s="226"/>
      <c r="M164" s="226"/>
      <c r="N164" s="226"/>
      <c r="O164" s="226"/>
      <c r="P164" s="226"/>
      <c r="Q164" s="226"/>
      <c r="R164" s="226"/>
      <c r="S164" s="226"/>
      <c r="T164" s="226"/>
      <c r="U164" s="226"/>
      <c r="V164" s="226"/>
      <c r="W164" s="226"/>
      <c r="X164" s="226"/>
      <c r="Y164" s="226"/>
      <c r="Z164" s="226"/>
    </row>
    <row r="165" spans="1:26" s="252" customFormat="1">
      <c r="A165" s="403"/>
      <c r="B165" s="392"/>
      <c r="E165" s="253"/>
      <c r="F165" s="254"/>
      <c r="G165" s="255"/>
      <c r="H165" s="256"/>
      <c r="I165" s="226"/>
      <c r="J165" s="226"/>
      <c r="K165" s="226"/>
      <c r="L165" s="226"/>
      <c r="M165" s="226"/>
      <c r="N165" s="226"/>
      <c r="O165" s="226"/>
      <c r="P165" s="226"/>
      <c r="Q165" s="226"/>
      <c r="R165" s="226"/>
      <c r="S165" s="226"/>
      <c r="T165" s="226"/>
      <c r="U165" s="226"/>
      <c r="V165" s="226"/>
      <c r="W165" s="226"/>
      <c r="X165" s="226"/>
      <c r="Y165" s="226"/>
      <c r="Z165" s="226"/>
    </row>
    <row r="166" spans="1:26" s="252" customFormat="1">
      <c r="A166" s="403"/>
      <c r="B166" s="392"/>
      <c r="E166" s="253"/>
      <c r="F166" s="254"/>
      <c r="G166" s="255"/>
      <c r="H166" s="256"/>
      <c r="I166" s="226"/>
      <c r="J166" s="226"/>
      <c r="K166" s="226"/>
      <c r="L166" s="226"/>
      <c r="M166" s="226"/>
      <c r="N166" s="226"/>
      <c r="O166" s="226"/>
      <c r="P166" s="226"/>
      <c r="Q166" s="226"/>
      <c r="R166" s="226"/>
      <c r="S166" s="226"/>
      <c r="T166" s="226"/>
      <c r="U166" s="226"/>
      <c r="V166" s="226"/>
      <c r="W166" s="226"/>
      <c r="X166" s="226"/>
      <c r="Y166" s="226"/>
      <c r="Z166" s="226"/>
    </row>
    <row r="167" spans="1:26" s="252" customFormat="1">
      <c r="A167" s="403"/>
      <c r="B167" s="392"/>
      <c r="E167" s="253"/>
      <c r="F167" s="254"/>
      <c r="G167" s="255"/>
      <c r="H167" s="256"/>
      <c r="I167" s="226"/>
      <c r="J167" s="226"/>
      <c r="K167" s="226"/>
      <c r="L167" s="226"/>
      <c r="M167" s="226"/>
      <c r="N167" s="226"/>
      <c r="O167" s="226"/>
      <c r="P167" s="226"/>
      <c r="Q167" s="226"/>
      <c r="R167" s="226"/>
      <c r="S167" s="226"/>
      <c r="T167" s="226"/>
      <c r="U167" s="226"/>
      <c r="V167" s="226"/>
      <c r="W167" s="226"/>
      <c r="X167" s="226"/>
      <c r="Y167" s="226"/>
      <c r="Z167" s="226"/>
    </row>
    <row r="168" spans="1:26" s="252" customFormat="1">
      <c r="A168" s="403"/>
      <c r="B168" s="392"/>
      <c r="E168" s="253"/>
      <c r="F168" s="254"/>
      <c r="G168" s="255"/>
      <c r="H168" s="256"/>
      <c r="I168" s="226"/>
      <c r="J168" s="226"/>
      <c r="K168" s="226"/>
      <c r="L168" s="226"/>
      <c r="M168" s="226"/>
      <c r="N168" s="226"/>
      <c r="O168" s="226"/>
      <c r="P168" s="226"/>
      <c r="Q168" s="226"/>
      <c r="R168" s="226"/>
      <c r="S168" s="226"/>
      <c r="T168" s="226"/>
      <c r="U168" s="226"/>
      <c r="V168" s="226"/>
      <c r="W168" s="226"/>
      <c r="X168" s="226"/>
      <c r="Y168" s="226"/>
      <c r="Z168" s="226"/>
    </row>
    <row r="169" spans="1:26" s="252" customFormat="1">
      <c r="A169" s="403"/>
      <c r="B169" s="392"/>
      <c r="E169" s="253"/>
      <c r="F169" s="254"/>
      <c r="G169" s="255"/>
      <c r="H169" s="256"/>
      <c r="I169" s="226"/>
      <c r="J169" s="226"/>
      <c r="K169" s="226"/>
      <c r="L169" s="226"/>
      <c r="M169" s="226"/>
      <c r="N169" s="226"/>
      <c r="O169" s="226"/>
      <c r="P169" s="226"/>
      <c r="Q169" s="226"/>
      <c r="R169" s="226"/>
      <c r="S169" s="226"/>
      <c r="T169" s="226"/>
      <c r="U169" s="226"/>
      <c r="V169" s="226"/>
      <c r="W169" s="226"/>
      <c r="X169" s="226"/>
      <c r="Y169" s="226"/>
      <c r="Z169" s="226"/>
    </row>
    <row r="170" spans="1:26" s="252" customFormat="1">
      <c r="A170" s="403"/>
      <c r="B170" s="392"/>
      <c r="E170" s="253"/>
      <c r="F170" s="254"/>
      <c r="G170" s="255"/>
      <c r="H170" s="256"/>
      <c r="I170" s="226"/>
      <c r="J170" s="226"/>
      <c r="K170" s="226"/>
      <c r="L170" s="226"/>
      <c r="M170" s="226"/>
      <c r="N170" s="226"/>
      <c r="O170" s="226"/>
      <c r="P170" s="226"/>
      <c r="Q170" s="226"/>
      <c r="R170" s="226"/>
      <c r="S170" s="226"/>
      <c r="T170" s="226"/>
      <c r="U170" s="226"/>
      <c r="V170" s="226"/>
      <c r="W170" s="226"/>
      <c r="X170" s="226"/>
      <c r="Y170" s="226"/>
      <c r="Z170" s="226"/>
    </row>
    <row r="171" spans="1:26" s="252" customFormat="1">
      <c r="A171" s="403"/>
      <c r="B171" s="392"/>
      <c r="E171" s="253"/>
      <c r="F171" s="254"/>
      <c r="G171" s="255"/>
      <c r="H171" s="256"/>
      <c r="I171" s="226"/>
      <c r="J171" s="226"/>
      <c r="K171" s="226"/>
      <c r="L171" s="226"/>
      <c r="M171" s="226"/>
      <c r="N171" s="226"/>
      <c r="O171" s="226"/>
      <c r="P171" s="226"/>
      <c r="Q171" s="226"/>
      <c r="R171" s="226"/>
      <c r="S171" s="226"/>
      <c r="T171" s="226"/>
      <c r="U171" s="226"/>
      <c r="V171" s="226"/>
      <c r="W171" s="226"/>
      <c r="X171" s="226"/>
      <c r="Y171" s="226"/>
      <c r="Z171" s="226"/>
    </row>
    <row r="172" spans="1:26" s="252" customFormat="1">
      <c r="A172" s="403"/>
      <c r="B172" s="392"/>
      <c r="E172" s="253"/>
      <c r="F172" s="254"/>
      <c r="G172" s="255"/>
      <c r="H172" s="256"/>
      <c r="I172" s="226"/>
      <c r="J172" s="226"/>
      <c r="K172" s="226"/>
      <c r="L172" s="226"/>
      <c r="M172" s="226"/>
      <c r="N172" s="226"/>
      <c r="O172" s="226"/>
      <c r="P172" s="226"/>
      <c r="Q172" s="226"/>
      <c r="R172" s="226"/>
      <c r="S172" s="226"/>
      <c r="T172" s="226"/>
      <c r="U172" s="226"/>
      <c r="V172" s="226"/>
      <c r="W172" s="226"/>
      <c r="X172" s="226"/>
      <c r="Y172" s="226"/>
      <c r="Z172" s="226"/>
    </row>
    <row r="173" spans="1:26" s="252" customFormat="1">
      <c r="A173" s="403"/>
      <c r="B173" s="392"/>
      <c r="E173" s="253"/>
      <c r="F173" s="254"/>
      <c r="G173" s="255"/>
      <c r="H173" s="256"/>
      <c r="I173" s="226"/>
      <c r="J173" s="226"/>
      <c r="K173" s="226"/>
      <c r="L173" s="226"/>
      <c r="M173" s="226"/>
      <c r="N173" s="226"/>
      <c r="O173" s="226"/>
      <c r="P173" s="226"/>
      <c r="Q173" s="226"/>
      <c r="R173" s="226"/>
      <c r="S173" s="226"/>
      <c r="T173" s="226"/>
      <c r="U173" s="226"/>
      <c r="V173" s="226"/>
      <c r="W173" s="226"/>
      <c r="X173" s="226"/>
      <c r="Y173" s="226"/>
      <c r="Z173" s="226"/>
    </row>
    <row r="174" spans="1:26" s="252" customFormat="1">
      <c r="A174" s="403"/>
      <c r="B174" s="392"/>
      <c r="E174" s="253"/>
      <c r="F174" s="254"/>
      <c r="G174" s="255"/>
      <c r="H174" s="256"/>
      <c r="I174" s="226"/>
      <c r="J174" s="226"/>
      <c r="K174" s="226"/>
      <c r="L174" s="226"/>
      <c r="M174" s="226"/>
      <c r="N174" s="226"/>
      <c r="O174" s="226"/>
      <c r="P174" s="226"/>
      <c r="Q174" s="226"/>
      <c r="R174" s="226"/>
      <c r="S174" s="226"/>
      <c r="T174" s="226"/>
      <c r="U174" s="226"/>
      <c r="V174" s="226"/>
      <c r="W174" s="226"/>
      <c r="X174" s="226"/>
      <c r="Y174" s="226"/>
      <c r="Z174" s="226"/>
    </row>
    <row r="175" spans="1:26" s="252" customFormat="1">
      <c r="A175" s="403"/>
      <c r="B175" s="392"/>
      <c r="E175" s="253"/>
      <c r="F175" s="254"/>
      <c r="G175" s="255"/>
      <c r="H175" s="256"/>
      <c r="I175" s="226"/>
      <c r="J175" s="226"/>
      <c r="K175" s="226"/>
      <c r="L175" s="226"/>
      <c r="M175" s="226"/>
      <c r="N175" s="226"/>
      <c r="O175" s="226"/>
      <c r="P175" s="226"/>
      <c r="Q175" s="226"/>
      <c r="R175" s="226"/>
      <c r="S175" s="226"/>
      <c r="T175" s="226"/>
      <c r="U175" s="226"/>
      <c r="V175" s="226"/>
      <c r="W175" s="226"/>
      <c r="X175" s="226"/>
      <c r="Y175" s="226"/>
      <c r="Z175" s="226"/>
    </row>
    <row r="176" spans="1:26" s="252" customFormat="1">
      <c r="A176" s="403"/>
      <c r="B176" s="392"/>
      <c r="E176" s="253"/>
      <c r="F176" s="254"/>
      <c r="G176" s="255"/>
      <c r="H176" s="256"/>
      <c r="I176" s="226"/>
      <c r="J176" s="226"/>
      <c r="K176" s="226"/>
      <c r="L176" s="226"/>
      <c r="M176" s="226"/>
      <c r="N176" s="226"/>
      <c r="O176" s="226"/>
      <c r="P176" s="226"/>
      <c r="Q176" s="226"/>
      <c r="R176" s="226"/>
      <c r="S176" s="226"/>
      <c r="T176" s="226"/>
      <c r="U176" s="226"/>
      <c r="V176" s="226"/>
      <c r="W176" s="226"/>
      <c r="X176" s="226"/>
      <c r="Y176" s="226"/>
      <c r="Z176" s="226"/>
    </row>
    <row r="177" spans="1:26" s="252" customFormat="1">
      <c r="A177" s="403"/>
      <c r="B177" s="392"/>
      <c r="E177" s="253"/>
      <c r="F177" s="254"/>
      <c r="G177" s="255"/>
      <c r="H177" s="256"/>
      <c r="I177" s="226"/>
      <c r="J177" s="226"/>
      <c r="K177" s="226"/>
      <c r="L177" s="226"/>
      <c r="M177" s="226"/>
      <c r="N177" s="226"/>
      <c r="O177" s="226"/>
      <c r="P177" s="226"/>
      <c r="Q177" s="226"/>
      <c r="R177" s="226"/>
      <c r="S177" s="226"/>
      <c r="T177" s="226"/>
      <c r="U177" s="226"/>
      <c r="V177" s="226"/>
      <c r="W177" s="226"/>
      <c r="X177" s="226"/>
      <c r="Y177" s="226"/>
      <c r="Z177" s="226"/>
    </row>
    <row r="178" spans="1:26" s="252" customFormat="1">
      <c r="A178" s="403"/>
      <c r="B178" s="392"/>
      <c r="E178" s="253"/>
      <c r="F178" s="254"/>
      <c r="G178" s="255"/>
      <c r="H178" s="256"/>
      <c r="I178" s="226"/>
      <c r="J178" s="226"/>
      <c r="K178" s="226"/>
      <c r="L178" s="226"/>
      <c r="M178" s="226"/>
      <c r="N178" s="226"/>
      <c r="O178" s="226"/>
      <c r="P178" s="226"/>
      <c r="Q178" s="226"/>
      <c r="R178" s="226"/>
      <c r="S178" s="226"/>
      <c r="T178" s="226"/>
      <c r="U178" s="226"/>
      <c r="V178" s="226"/>
      <c r="W178" s="226"/>
      <c r="X178" s="226"/>
      <c r="Y178" s="226"/>
      <c r="Z178" s="226"/>
    </row>
    <row r="179" spans="1:26" s="252" customFormat="1">
      <c r="A179" s="403"/>
      <c r="B179" s="392"/>
      <c r="E179" s="253"/>
      <c r="F179" s="254"/>
      <c r="G179" s="255"/>
      <c r="H179" s="256"/>
      <c r="I179" s="226"/>
      <c r="J179" s="226"/>
      <c r="K179" s="226"/>
      <c r="L179" s="226"/>
      <c r="M179" s="226"/>
      <c r="N179" s="226"/>
      <c r="O179" s="226"/>
      <c r="P179" s="226"/>
      <c r="Q179" s="226"/>
      <c r="R179" s="226"/>
      <c r="S179" s="226"/>
      <c r="T179" s="226"/>
      <c r="U179" s="226"/>
      <c r="V179" s="226"/>
      <c r="W179" s="226"/>
      <c r="X179" s="226"/>
      <c r="Y179" s="226"/>
      <c r="Z179" s="226"/>
    </row>
    <row r="180" spans="1:26" s="252" customFormat="1">
      <c r="A180" s="403"/>
      <c r="B180" s="392"/>
      <c r="E180" s="253"/>
      <c r="F180" s="254"/>
      <c r="G180" s="255"/>
      <c r="H180" s="256"/>
      <c r="I180" s="226"/>
      <c r="J180" s="226"/>
      <c r="K180" s="226"/>
      <c r="L180" s="226"/>
      <c r="M180" s="226"/>
      <c r="N180" s="226"/>
      <c r="O180" s="226"/>
      <c r="P180" s="226"/>
      <c r="Q180" s="226"/>
      <c r="R180" s="226"/>
      <c r="S180" s="226"/>
      <c r="T180" s="226"/>
      <c r="U180" s="226"/>
      <c r="V180" s="226"/>
      <c r="W180" s="226"/>
      <c r="X180" s="226"/>
      <c r="Y180" s="226"/>
      <c r="Z180" s="226"/>
    </row>
    <row r="181" spans="1:26" s="252" customFormat="1">
      <c r="A181" s="403"/>
      <c r="B181" s="392"/>
      <c r="E181" s="253"/>
      <c r="F181" s="254"/>
      <c r="G181" s="255"/>
      <c r="H181" s="256"/>
      <c r="I181" s="226"/>
      <c r="J181" s="226"/>
      <c r="K181" s="226"/>
      <c r="L181" s="226"/>
      <c r="M181" s="226"/>
      <c r="N181" s="226"/>
      <c r="O181" s="226"/>
      <c r="P181" s="226"/>
      <c r="Q181" s="226"/>
      <c r="R181" s="226"/>
      <c r="S181" s="226"/>
      <c r="T181" s="226"/>
      <c r="U181" s="226"/>
      <c r="V181" s="226"/>
      <c r="W181" s="226"/>
      <c r="X181" s="226"/>
      <c r="Y181" s="226"/>
      <c r="Z181" s="226"/>
    </row>
    <row r="182" spans="1:26" s="252" customFormat="1">
      <c r="A182" s="403"/>
      <c r="B182" s="392"/>
      <c r="E182" s="253"/>
      <c r="F182" s="254"/>
      <c r="G182" s="255"/>
      <c r="H182" s="256"/>
      <c r="I182" s="226"/>
      <c r="J182" s="226"/>
      <c r="K182" s="226"/>
      <c r="L182" s="226"/>
      <c r="M182" s="226"/>
      <c r="N182" s="226"/>
      <c r="O182" s="226"/>
      <c r="P182" s="226"/>
      <c r="Q182" s="226"/>
      <c r="R182" s="226"/>
      <c r="S182" s="226"/>
      <c r="T182" s="226"/>
      <c r="U182" s="226"/>
      <c r="V182" s="226"/>
      <c r="W182" s="226"/>
      <c r="X182" s="226"/>
      <c r="Y182" s="226"/>
      <c r="Z182" s="226"/>
    </row>
    <row r="183" spans="1:26" s="252" customFormat="1">
      <c r="A183" s="403"/>
      <c r="B183" s="392"/>
      <c r="E183" s="253"/>
      <c r="F183" s="254"/>
      <c r="G183" s="255"/>
      <c r="H183" s="256"/>
      <c r="I183" s="226"/>
      <c r="J183" s="226"/>
      <c r="K183" s="226"/>
      <c r="L183" s="226"/>
      <c r="M183" s="226"/>
      <c r="N183" s="226"/>
      <c r="O183" s="226"/>
      <c r="P183" s="226"/>
      <c r="Q183" s="226"/>
      <c r="R183" s="226"/>
      <c r="S183" s="226"/>
      <c r="T183" s="226"/>
      <c r="U183" s="226"/>
      <c r="V183" s="226"/>
      <c r="W183" s="226"/>
      <c r="X183" s="226"/>
      <c r="Y183" s="226"/>
      <c r="Z183" s="226"/>
    </row>
    <row r="184" spans="1:26" s="252" customFormat="1">
      <c r="A184" s="403"/>
      <c r="B184" s="392"/>
      <c r="E184" s="253"/>
      <c r="F184" s="254"/>
      <c r="G184" s="255"/>
      <c r="H184" s="256"/>
      <c r="I184" s="226"/>
      <c r="J184" s="226"/>
      <c r="K184" s="226"/>
      <c r="L184" s="226"/>
      <c r="M184" s="226"/>
      <c r="N184" s="226"/>
      <c r="O184" s="226"/>
      <c r="P184" s="226"/>
      <c r="Q184" s="226"/>
      <c r="R184" s="226"/>
      <c r="S184" s="226"/>
      <c r="T184" s="226"/>
      <c r="U184" s="226"/>
      <c r="V184" s="226"/>
      <c r="W184" s="226"/>
      <c r="X184" s="226"/>
      <c r="Y184" s="226"/>
      <c r="Z184" s="226"/>
    </row>
    <row r="185" spans="1:26" s="252" customFormat="1">
      <c r="A185" s="403"/>
      <c r="B185" s="392"/>
      <c r="E185" s="253"/>
      <c r="F185" s="254"/>
      <c r="G185" s="255"/>
      <c r="H185" s="256"/>
      <c r="I185" s="226"/>
      <c r="J185" s="226"/>
      <c r="K185" s="226"/>
      <c r="L185" s="226"/>
      <c r="M185" s="226"/>
      <c r="N185" s="226"/>
      <c r="O185" s="226"/>
      <c r="P185" s="226"/>
      <c r="Q185" s="226"/>
      <c r="R185" s="226"/>
      <c r="S185" s="226"/>
      <c r="T185" s="226"/>
      <c r="U185" s="226"/>
      <c r="V185" s="226"/>
      <c r="W185" s="226"/>
      <c r="X185" s="226"/>
      <c r="Y185" s="226"/>
      <c r="Z185" s="226"/>
    </row>
    <row r="186" spans="1:26" s="252" customFormat="1">
      <c r="A186" s="403"/>
      <c r="B186" s="392"/>
      <c r="E186" s="253"/>
      <c r="F186" s="254"/>
      <c r="G186" s="255"/>
      <c r="H186" s="256"/>
      <c r="I186" s="226"/>
      <c r="J186" s="226"/>
      <c r="K186" s="226"/>
      <c r="L186" s="226"/>
      <c r="M186" s="226"/>
      <c r="N186" s="226"/>
      <c r="O186" s="226"/>
      <c r="P186" s="226"/>
      <c r="Q186" s="226"/>
      <c r="R186" s="226"/>
      <c r="S186" s="226"/>
      <c r="T186" s="226"/>
      <c r="U186" s="226"/>
      <c r="V186" s="226"/>
      <c r="W186" s="226"/>
      <c r="X186" s="226"/>
      <c r="Y186" s="226"/>
      <c r="Z186" s="226"/>
    </row>
    <row r="187" spans="1:26" s="252" customFormat="1">
      <c r="A187" s="403"/>
      <c r="B187" s="392"/>
      <c r="E187" s="253"/>
      <c r="F187" s="254"/>
      <c r="G187" s="255"/>
      <c r="H187" s="256"/>
      <c r="I187" s="226"/>
      <c r="J187" s="226"/>
      <c r="K187" s="226"/>
      <c r="L187" s="226"/>
      <c r="M187" s="226"/>
      <c r="N187" s="226"/>
      <c r="O187" s="226"/>
      <c r="P187" s="226"/>
      <c r="Q187" s="226"/>
      <c r="R187" s="226"/>
      <c r="S187" s="226"/>
      <c r="T187" s="226"/>
      <c r="U187" s="226"/>
      <c r="V187" s="226"/>
      <c r="W187" s="226"/>
      <c r="X187" s="226"/>
      <c r="Y187" s="226"/>
      <c r="Z187" s="226"/>
    </row>
    <row r="188" spans="1:26" s="252" customFormat="1">
      <c r="A188" s="403"/>
      <c r="B188" s="392"/>
      <c r="E188" s="253"/>
      <c r="F188" s="254"/>
      <c r="G188" s="255"/>
      <c r="H188" s="256"/>
      <c r="I188" s="226"/>
      <c r="J188" s="226"/>
      <c r="K188" s="226"/>
      <c r="L188" s="226"/>
      <c r="M188" s="226"/>
      <c r="N188" s="226"/>
      <c r="O188" s="226"/>
      <c r="P188" s="226"/>
      <c r="Q188" s="226"/>
      <c r="R188" s="226"/>
      <c r="S188" s="226"/>
      <c r="T188" s="226"/>
      <c r="U188" s="226"/>
      <c r="V188" s="226"/>
      <c r="W188" s="226"/>
      <c r="X188" s="226"/>
      <c r="Y188" s="226"/>
      <c r="Z188" s="226"/>
    </row>
    <row r="189" spans="1:26" s="252" customFormat="1">
      <c r="A189" s="403"/>
      <c r="B189" s="392"/>
      <c r="E189" s="253"/>
      <c r="F189" s="254"/>
      <c r="G189" s="255"/>
      <c r="H189" s="256"/>
      <c r="I189" s="226"/>
      <c r="J189" s="226"/>
      <c r="K189" s="226"/>
      <c r="L189" s="226"/>
      <c r="M189" s="226"/>
      <c r="N189" s="226"/>
      <c r="O189" s="226"/>
      <c r="P189" s="226"/>
      <c r="Q189" s="226"/>
      <c r="R189" s="226"/>
      <c r="S189" s="226"/>
      <c r="T189" s="226"/>
      <c r="U189" s="226"/>
      <c r="V189" s="226"/>
      <c r="W189" s="226"/>
      <c r="X189" s="226"/>
      <c r="Y189" s="226"/>
      <c r="Z189" s="226"/>
    </row>
    <row r="190" spans="1:26" s="252" customFormat="1">
      <c r="A190" s="403"/>
      <c r="B190" s="392"/>
      <c r="E190" s="253"/>
      <c r="F190" s="254"/>
      <c r="G190" s="255"/>
      <c r="H190" s="256"/>
      <c r="I190" s="226"/>
      <c r="J190" s="226"/>
      <c r="K190" s="226"/>
      <c r="L190" s="226"/>
      <c r="M190" s="226"/>
      <c r="N190" s="226"/>
      <c r="O190" s="226"/>
      <c r="P190" s="226"/>
      <c r="Q190" s="226"/>
      <c r="R190" s="226"/>
      <c r="S190" s="226"/>
      <c r="T190" s="226"/>
      <c r="U190" s="226"/>
      <c r="V190" s="226"/>
      <c r="W190" s="226"/>
      <c r="X190" s="226"/>
      <c r="Y190" s="226"/>
      <c r="Z190" s="226"/>
    </row>
    <row r="191" spans="1:26" s="252" customFormat="1">
      <c r="A191" s="403"/>
      <c r="B191" s="392"/>
      <c r="E191" s="253"/>
      <c r="F191" s="254"/>
      <c r="G191" s="255"/>
      <c r="H191" s="256"/>
      <c r="I191" s="226"/>
      <c r="J191" s="226"/>
      <c r="K191" s="226"/>
      <c r="L191" s="226"/>
      <c r="M191" s="226"/>
      <c r="N191" s="226"/>
      <c r="O191" s="226"/>
      <c r="P191" s="226"/>
      <c r="Q191" s="226"/>
      <c r="R191" s="226"/>
      <c r="S191" s="226"/>
      <c r="T191" s="226"/>
      <c r="U191" s="226"/>
      <c r="V191" s="226"/>
      <c r="W191" s="226"/>
      <c r="X191" s="226"/>
      <c r="Y191" s="226"/>
      <c r="Z191" s="226"/>
    </row>
    <row r="192" spans="1:26" s="252" customFormat="1">
      <c r="A192" s="403"/>
      <c r="B192" s="392"/>
      <c r="E192" s="253"/>
      <c r="F192" s="254"/>
      <c r="G192" s="255"/>
      <c r="H192" s="256"/>
      <c r="I192" s="226"/>
      <c r="J192" s="226"/>
      <c r="K192" s="226"/>
      <c r="L192" s="226"/>
      <c r="M192" s="226"/>
      <c r="N192" s="226"/>
      <c r="O192" s="226"/>
      <c r="P192" s="226"/>
      <c r="Q192" s="226"/>
      <c r="R192" s="226"/>
      <c r="S192" s="226"/>
      <c r="T192" s="226"/>
      <c r="U192" s="226"/>
      <c r="V192" s="226"/>
      <c r="W192" s="226"/>
      <c r="X192" s="226"/>
      <c r="Y192" s="226"/>
      <c r="Z192" s="226"/>
    </row>
    <row r="193" spans="1:26" s="252" customFormat="1">
      <c r="A193" s="403"/>
      <c r="B193" s="392"/>
      <c r="E193" s="253"/>
      <c r="F193" s="254"/>
      <c r="G193" s="255"/>
      <c r="H193" s="256"/>
      <c r="I193" s="226"/>
      <c r="J193" s="226"/>
      <c r="K193" s="226"/>
      <c r="L193" s="226"/>
      <c r="M193" s="226"/>
      <c r="N193" s="226"/>
      <c r="O193" s="226"/>
      <c r="P193" s="226"/>
      <c r="Q193" s="226"/>
      <c r="R193" s="226"/>
      <c r="S193" s="226"/>
      <c r="T193" s="226"/>
      <c r="U193" s="226"/>
      <c r="V193" s="226"/>
      <c r="W193" s="226"/>
      <c r="X193" s="226"/>
      <c r="Y193" s="226"/>
      <c r="Z193" s="226"/>
    </row>
    <row r="194" spans="1:26" s="252" customFormat="1">
      <c r="A194" s="403"/>
      <c r="B194" s="392"/>
      <c r="E194" s="253"/>
      <c r="F194" s="254"/>
      <c r="G194" s="255"/>
      <c r="H194" s="256"/>
      <c r="I194" s="226"/>
      <c r="J194" s="226"/>
      <c r="K194" s="226"/>
      <c r="L194" s="226"/>
      <c r="M194" s="226"/>
      <c r="N194" s="226"/>
      <c r="O194" s="226"/>
      <c r="P194" s="226"/>
      <c r="Q194" s="226"/>
      <c r="R194" s="226"/>
      <c r="S194" s="226"/>
      <c r="T194" s="226"/>
      <c r="U194" s="226"/>
      <c r="V194" s="226"/>
      <c r="W194" s="226"/>
      <c r="X194" s="226"/>
      <c r="Y194" s="226"/>
      <c r="Z194" s="226"/>
    </row>
    <row r="195" spans="1:26" s="252" customFormat="1">
      <c r="A195" s="403"/>
      <c r="B195" s="392"/>
      <c r="E195" s="253"/>
      <c r="F195" s="254"/>
      <c r="G195" s="255"/>
      <c r="H195" s="256"/>
      <c r="I195" s="226"/>
      <c r="J195" s="226"/>
      <c r="K195" s="226"/>
      <c r="L195" s="226"/>
      <c r="M195" s="226"/>
      <c r="N195" s="226"/>
      <c r="O195" s="226"/>
      <c r="P195" s="226"/>
      <c r="Q195" s="226"/>
      <c r="R195" s="226"/>
      <c r="S195" s="226"/>
      <c r="T195" s="226"/>
      <c r="U195" s="226"/>
      <c r="V195" s="226"/>
      <c r="W195" s="226"/>
      <c r="X195" s="226"/>
      <c r="Y195" s="226"/>
      <c r="Z195" s="226"/>
    </row>
    <row r="196" spans="1:26" s="252" customFormat="1">
      <c r="A196" s="403"/>
      <c r="B196" s="392"/>
      <c r="E196" s="253"/>
      <c r="F196" s="254"/>
      <c r="G196" s="255"/>
      <c r="H196" s="256"/>
      <c r="I196" s="226"/>
      <c r="J196" s="226"/>
      <c r="K196" s="226"/>
      <c r="L196" s="226"/>
      <c r="M196" s="226"/>
      <c r="N196" s="226"/>
      <c r="O196" s="226"/>
      <c r="P196" s="226"/>
      <c r="Q196" s="226"/>
      <c r="R196" s="226"/>
      <c r="S196" s="226"/>
      <c r="T196" s="226"/>
      <c r="U196" s="226"/>
      <c r="V196" s="226"/>
      <c r="W196" s="226"/>
      <c r="X196" s="226"/>
      <c r="Y196" s="226"/>
      <c r="Z196" s="226"/>
    </row>
    <row r="197" spans="1:26" s="252" customFormat="1">
      <c r="A197" s="403"/>
      <c r="B197" s="392"/>
      <c r="E197" s="253"/>
      <c r="F197" s="254"/>
      <c r="G197" s="255"/>
      <c r="H197" s="256"/>
      <c r="I197" s="226"/>
      <c r="J197" s="226"/>
      <c r="K197" s="226"/>
      <c r="L197" s="226"/>
      <c r="M197" s="226"/>
      <c r="N197" s="226"/>
      <c r="O197" s="226"/>
      <c r="P197" s="226"/>
      <c r="Q197" s="226"/>
      <c r="R197" s="226"/>
      <c r="S197" s="226"/>
      <c r="T197" s="226"/>
      <c r="U197" s="226"/>
      <c r="V197" s="226"/>
      <c r="W197" s="226"/>
      <c r="X197" s="226"/>
      <c r="Y197" s="226"/>
      <c r="Z197" s="226"/>
    </row>
    <row r="198" spans="1:26" s="252" customFormat="1">
      <c r="A198" s="403"/>
      <c r="B198" s="392"/>
      <c r="E198" s="253"/>
      <c r="F198" s="254"/>
      <c r="G198" s="255"/>
      <c r="H198" s="256"/>
      <c r="I198" s="226"/>
      <c r="J198" s="226"/>
      <c r="K198" s="226"/>
      <c r="L198" s="226"/>
      <c r="M198" s="226"/>
      <c r="N198" s="226"/>
      <c r="O198" s="226"/>
      <c r="P198" s="226"/>
      <c r="Q198" s="226"/>
      <c r="R198" s="226"/>
      <c r="S198" s="226"/>
      <c r="T198" s="226"/>
      <c r="U198" s="226"/>
      <c r="V198" s="226"/>
      <c r="W198" s="226"/>
      <c r="X198" s="226"/>
      <c r="Y198" s="226"/>
      <c r="Z198" s="226"/>
    </row>
    <row r="199" spans="1:26" s="252" customFormat="1">
      <c r="A199" s="403"/>
      <c r="B199" s="392"/>
      <c r="E199" s="253"/>
      <c r="F199" s="254"/>
      <c r="G199" s="255"/>
      <c r="H199" s="256"/>
      <c r="I199" s="226"/>
      <c r="J199" s="226"/>
      <c r="K199" s="226"/>
      <c r="L199" s="226"/>
      <c r="M199" s="226"/>
      <c r="N199" s="226"/>
      <c r="O199" s="226"/>
      <c r="P199" s="226"/>
      <c r="Q199" s="226"/>
      <c r="R199" s="226"/>
      <c r="S199" s="226"/>
      <c r="T199" s="226"/>
      <c r="U199" s="226"/>
      <c r="V199" s="226"/>
      <c r="W199" s="226"/>
      <c r="X199" s="226"/>
      <c r="Y199" s="226"/>
      <c r="Z199" s="226"/>
    </row>
    <row r="200" spans="1:26" s="252" customFormat="1">
      <c r="A200" s="403"/>
      <c r="B200" s="392"/>
      <c r="E200" s="253"/>
      <c r="F200" s="254"/>
      <c r="G200" s="255"/>
      <c r="H200" s="256"/>
      <c r="I200" s="226"/>
      <c r="J200" s="226"/>
      <c r="K200" s="226"/>
      <c r="L200" s="226"/>
      <c r="M200" s="226"/>
      <c r="N200" s="226"/>
      <c r="O200" s="226"/>
      <c r="P200" s="226"/>
      <c r="Q200" s="226"/>
      <c r="R200" s="226"/>
      <c r="S200" s="226"/>
      <c r="T200" s="226"/>
      <c r="U200" s="226"/>
      <c r="V200" s="226"/>
      <c r="W200" s="226"/>
      <c r="X200" s="226"/>
      <c r="Y200" s="226"/>
      <c r="Z200" s="226"/>
    </row>
    <row r="201" spans="1:26" s="252" customFormat="1">
      <c r="A201" s="403"/>
      <c r="B201" s="392"/>
      <c r="E201" s="253"/>
      <c r="F201" s="254"/>
      <c r="G201" s="255"/>
      <c r="H201" s="256"/>
      <c r="I201" s="226"/>
      <c r="J201" s="226"/>
      <c r="K201" s="226"/>
      <c r="L201" s="226"/>
      <c r="M201" s="226"/>
      <c r="N201" s="226"/>
      <c r="O201" s="226"/>
      <c r="P201" s="226"/>
      <c r="Q201" s="226"/>
      <c r="R201" s="226"/>
      <c r="S201" s="226"/>
      <c r="T201" s="226"/>
      <c r="U201" s="226"/>
      <c r="V201" s="226"/>
      <c r="W201" s="226"/>
      <c r="X201" s="226"/>
      <c r="Y201" s="226"/>
      <c r="Z201" s="226"/>
    </row>
    <row r="202" spans="1:26" s="252" customFormat="1">
      <c r="A202" s="403"/>
      <c r="B202" s="392"/>
      <c r="E202" s="253"/>
      <c r="F202" s="254"/>
      <c r="G202" s="255"/>
      <c r="H202" s="256"/>
      <c r="I202" s="226"/>
      <c r="J202" s="226"/>
      <c r="K202" s="226"/>
      <c r="L202" s="226"/>
      <c r="M202" s="226"/>
      <c r="N202" s="226"/>
      <c r="O202" s="226"/>
      <c r="P202" s="226"/>
      <c r="Q202" s="226"/>
      <c r="R202" s="226"/>
      <c r="S202" s="226"/>
      <c r="T202" s="226"/>
      <c r="U202" s="226"/>
      <c r="V202" s="226"/>
      <c r="W202" s="226"/>
      <c r="X202" s="226"/>
      <c r="Y202" s="226"/>
      <c r="Z202" s="226"/>
    </row>
    <row r="203" spans="1:26" s="252" customFormat="1">
      <c r="A203" s="403"/>
      <c r="B203" s="392"/>
      <c r="E203" s="253"/>
      <c r="F203" s="254"/>
      <c r="G203" s="255"/>
      <c r="H203" s="256"/>
      <c r="I203" s="226"/>
      <c r="J203" s="226"/>
      <c r="K203" s="226"/>
      <c r="L203" s="226"/>
      <c r="M203" s="226"/>
      <c r="N203" s="226"/>
      <c r="O203" s="226"/>
      <c r="P203" s="226"/>
      <c r="Q203" s="226"/>
      <c r="R203" s="226"/>
      <c r="S203" s="226"/>
      <c r="T203" s="226"/>
      <c r="U203" s="226"/>
      <c r="V203" s="226"/>
      <c r="W203" s="226"/>
      <c r="X203" s="226"/>
      <c r="Y203" s="226"/>
      <c r="Z203" s="226"/>
    </row>
    <row r="204" spans="1:26" s="252" customFormat="1">
      <c r="A204" s="403"/>
      <c r="B204" s="392"/>
      <c r="E204" s="253"/>
      <c r="F204" s="254"/>
      <c r="G204" s="255"/>
      <c r="H204" s="256"/>
      <c r="I204" s="226"/>
      <c r="J204" s="226"/>
      <c r="K204" s="226"/>
      <c r="L204" s="226"/>
      <c r="M204" s="226"/>
      <c r="N204" s="226"/>
      <c r="O204" s="226"/>
      <c r="P204" s="226"/>
      <c r="Q204" s="226"/>
      <c r="R204" s="226"/>
      <c r="S204" s="226"/>
      <c r="T204" s="226"/>
      <c r="U204" s="226"/>
      <c r="V204" s="226"/>
      <c r="W204" s="226"/>
      <c r="X204" s="226"/>
      <c r="Y204" s="226"/>
      <c r="Z204" s="226"/>
    </row>
    <row r="205" spans="1:26" s="252" customFormat="1">
      <c r="A205" s="403"/>
      <c r="B205" s="392"/>
      <c r="E205" s="253"/>
      <c r="F205" s="254"/>
      <c r="G205" s="255"/>
      <c r="H205" s="256"/>
      <c r="I205" s="226"/>
      <c r="J205" s="226"/>
      <c r="K205" s="226"/>
      <c r="L205" s="226"/>
      <c r="M205" s="226"/>
      <c r="N205" s="226"/>
      <c r="O205" s="226"/>
      <c r="P205" s="226"/>
      <c r="Q205" s="226"/>
      <c r="R205" s="226"/>
      <c r="S205" s="226"/>
      <c r="T205" s="226"/>
      <c r="U205" s="226"/>
      <c r="V205" s="226"/>
      <c r="W205" s="226"/>
      <c r="X205" s="226"/>
      <c r="Y205" s="226"/>
      <c r="Z205" s="226"/>
    </row>
    <row r="206" spans="1:26" s="252" customFormat="1">
      <c r="A206" s="403"/>
      <c r="B206" s="392"/>
      <c r="E206" s="253"/>
      <c r="F206" s="254"/>
      <c r="G206" s="255"/>
      <c r="H206" s="256"/>
      <c r="I206" s="226"/>
      <c r="J206" s="226"/>
      <c r="K206" s="226"/>
      <c r="L206" s="226"/>
      <c r="M206" s="226"/>
      <c r="N206" s="226"/>
      <c r="O206" s="226"/>
      <c r="P206" s="226"/>
      <c r="Q206" s="226"/>
      <c r="R206" s="226"/>
      <c r="S206" s="226"/>
      <c r="T206" s="226"/>
      <c r="U206" s="226"/>
      <c r="V206" s="226"/>
      <c r="W206" s="226"/>
      <c r="X206" s="226"/>
      <c r="Y206" s="226"/>
      <c r="Z206" s="226"/>
    </row>
    <row r="207" spans="1:26" s="252" customFormat="1">
      <c r="A207" s="403"/>
      <c r="B207" s="392"/>
      <c r="E207" s="253"/>
      <c r="F207" s="254"/>
      <c r="G207" s="255"/>
      <c r="H207" s="256"/>
      <c r="I207" s="226"/>
      <c r="J207" s="226"/>
      <c r="K207" s="226"/>
      <c r="L207" s="226"/>
      <c r="M207" s="226"/>
      <c r="N207" s="226"/>
      <c r="O207" s="226"/>
      <c r="P207" s="226"/>
      <c r="Q207" s="226"/>
      <c r="R207" s="226"/>
      <c r="S207" s="226"/>
      <c r="T207" s="226"/>
      <c r="U207" s="226"/>
      <c r="V207" s="226"/>
      <c r="W207" s="226"/>
      <c r="X207" s="226"/>
      <c r="Y207" s="226"/>
      <c r="Z207" s="226"/>
    </row>
    <row r="208" spans="1:26" s="252" customFormat="1">
      <c r="A208" s="403"/>
      <c r="B208" s="392"/>
      <c r="E208" s="253"/>
      <c r="F208" s="254"/>
      <c r="G208" s="255"/>
      <c r="H208" s="256"/>
      <c r="I208" s="226"/>
      <c r="J208" s="226"/>
      <c r="K208" s="226"/>
      <c r="L208" s="226"/>
      <c r="M208" s="226"/>
      <c r="N208" s="226"/>
      <c r="O208" s="226"/>
      <c r="P208" s="226"/>
      <c r="Q208" s="226"/>
      <c r="R208" s="226"/>
      <c r="S208" s="226"/>
      <c r="T208" s="226"/>
      <c r="U208" s="226"/>
      <c r="V208" s="226"/>
      <c r="W208" s="226"/>
      <c r="X208" s="226"/>
      <c r="Y208" s="226"/>
      <c r="Z208" s="226"/>
    </row>
    <row r="209" spans="1:26" s="252" customFormat="1">
      <c r="A209" s="403"/>
      <c r="B209" s="392"/>
      <c r="E209" s="253"/>
      <c r="F209" s="254"/>
      <c r="G209" s="255"/>
      <c r="H209" s="256"/>
      <c r="I209" s="226"/>
      <c r="J209" s="226"/>
      <c r="K209" s="226"/>
      <c r="L209" s="226"/>
      <c r="M209" s="226"/>
      <c r="N209" s="226"/>
      <c r="O209" s="226"/>
      <c r="P209" s="226"/>
      <c r="Q209" s="226"/>
      <c r="R209" s="226"/>
      <c r="S209" s="226"/>
      <c r="T209" s="226"/>
      <c r="U209" s="226"/>
      <c r="V209" s="226"/>
      <c r="W209" s="226"/>
      <c r="X209" s="226"/>
      <c r="Y209" s="226"/>
      <c r="Z209" s="226"/>
    </row>
    <row r="210" spans="1:26" s="252" customFormat="1">
      <c r="A210" s="403"/>
      <c r="B210" s="392"/>
      <c r="E210" s="253"/>
      <c r="F210" s="254"/>
      <c r="G210" s="255"/>
      <c r="H210" s="256"/>
      <c r="I210" s="226"/>
      <c r="J210" s="226"/>
      <c r="K210" s="226"/>
      <c r="L210" s="226"/>
      <c r="M210" s="226"/>
      <c r="N210" s="226"/>
      <c r="O210" s="226"/>
      <c r="P210" s="226"/>
      <c r="Q210" s="226"/>
      <c r="R210" s="226"/>
      <c r="S210" s="226"/>
      <c r="T210" s="226"/>
      <c r="U210" s="226"/>
      <c r="V210" s="226"/>
      <c r="W210" s="226"/>
      <c r="X210" s="226"/>
      <c r="Y210" s="226"/>
      <c r="Z210" s="226"/>
    </row>
    <row r="211" spans="1:26" s="252" customFormat="1">
      <c r="A211" s="403"/>
      <c r="B211" s="392"/>
      <c r="E211" s="253"/>
      <c r="F211" s="254"/>
      <c r="G211" s="255"/>
      <c r="H211" s="256"/>
      <c r="I211" s="226"/>
      <c r="J211" s="226"/>
      <c r="K211" s="226"/>
      <c r="L211" s="226"/>
      <c r="M211" s="226"/>
      <c r="N211" s="226"/>
      <c r="O211" s="226"/>
      <c r="P211" s="226"/>
      <c r="Q211" s="226"/>
      <c r="R211" s="226"/>
      <c r="S211" s="226"/>
      <c r="T211" s="226"/>
      <c r="U211" s="226"/>
      <c r="V211" s="226"/>
      <c r="W211" s="226"/>
      <c r="X211" s="226"/>
      <c r="Y211" s="226"/>
      <c r="Z211" s="226"/>
    </row>
    <row r="212" spans="1:26" s="252" customFormat="1">
      <c r="A212" s="403"/>
      <c r="B212" s="392"/>
      <c r="E212" s="253"/>
      <c r="F212" s="254"/>
      <c r="G212" s="255"/>
      <c r="H212" s="256"/>
      <c r="I212" s="226"/>
      <c r="J212" s="226"/>
      <c r="K212" s="226"/>
      <c r="L212" s="226"/>
      <c r="M212" s="226"/>
      <c r="N212" s="226"/>
      <c r="O212" s="226"/>
      <c r="P212" s="226"/>
      <c r="Q212" s="226"/>
      <c r="R212" s="226"/>
      <c r="S212" s="226"/>
      <c r="T212" s="226"/>
      <c r="U212" s="226"/>
      <c r="V212" s="226"/>
      <c r="W212" s="226"/>
      <c r="X212" s="226"/>
      <c r="Y212" s="226"/>
      <c r="Z212" s="226"/>
    </row>
    <row r="213" spans="1:26" s="252" customFormat="1">
      <c r="A213" s="403"/>
      <c r="B213" s="392"/>
      <c r="E213" s="253"/>
      <c r="F213" s="254"/>
      <c r="G213" s="255"/>
      <c r="H213" s="256"/>
      <c r="I213" s="226"/>
      <c r="J213" s="226"/>
      <c r="K213" s="226"/>
      <c r="L213" s="226"/>
      <c r="M213" s="226"/>
      <c r="N213" s="226"/>
      <c r="O213" s="226"/>
      <c r="P213" s="226"/>
      <c r="Q213" s="226"/>
      <c r="R213" s="226"/>
      <c r="S213" s="226"/>
      <c r="T213" s="226"/>
      <c r="U213" s="226"/>
      <c r="V213" s="226"/>
      <c r="W213" s="226"/>
      <c r="X213" s="226"/>
      <c r="Y213" s="226"/>
      <c r="Z213" s="226"/>
    </row>
    <row r="214" spans="1:26" s="252" customFormat="1">
      <c r="A214" s="403"/>
      <c r="B214" s="392"/>
      <c r="E214" s="253"/>
      <c r="F214" s="254"/>
      <c r="G214" s="255"/>
      <c r="H214" s="256"/>
      <c r="I214" s="226"/>
      <c r="J214" s="226"/>
      <c r="K214" s="226"/>
      <c r="L214" s="226"/>
      <c r="M214" s="226"/>
      <c r="N214" s="226"/>
      <c r="O214" s="226"/>
      <c r="P214" s="226"/>
      <c r="Q214" s="226"/>
      <c r="R214" s="226"/>
      <c r="S214" s="226"/>
      <c r="T214" s="226"/>
      <c r="U214" s="226"/>
      <c r="V214" s="226"/>
      <c r="W214" s="226"/>
      <c r="X214" s="226"/>
      <c r="Y214" s="226"/>
      <c r="Z214" s="226"/>
    </row>
    <row r="215" spans="1:26" s="252" customFormat="1">
      <c r="A215" s="403"/>
      <c r="B215" s="392"/>
      <c r="E215" s="253"/>
      <c r="F215" s="254"/>
      <c r="G215" s="255"/>
      <c r="H215" s="256"/>
      <c r="I215" s="226"/>
      <c r="J215" s="226"/>
      <c r="K215" s="226"/>
      <c r="L215" s="226"/>
      <c r="M215" s="226"/>
      <c r="N215" s="226"/>
      <c r="O215" s="226"/>
      <c r="P215" s="226"/>
      <c r="Q215" s="226"/>
      <c r="R215" s="226"/>
      <c r="S215" s="226"/>
      <c r="T215" s="226"/>
      <c r="U215" s="226"/>
      <c r="V215" s="226"/>
      <c r="W215" s="226"/>
      <c r="X215" s="226"/>
      <c r="Y215" s="226"/>
      <c r="Z215" s="226"/>
    </row>
    <row r="216" spans="1:26" s="252" customFormat="1">
      <c r="A216" s="403"/>
      <c r="B216" s="392"/>
      <c r="E216" s="253"/>
      <c r="F216" s="254"/>
      <c r="G216" s="255"/>
      <c r="H216" s="256"/>
      <c r="I216" s="226"/>
      <c r="J216" s="226"/>
      <c r="K216" s="226"/>
      <c r="L216" s="226"/>
      <c r="M216" s="226"/>
      <c r="N216" s="226"/>
      <c r="O216" s="226"/>
      <c r="P216" s="226"/>
      <c r="Q216" s="226"/>
      <c r="R216" s="226"/>
      <c r="S216" s="226"/>
      <c r="T216" s="226"/>
      <c r="U216" s="226"/>
      <c r="V216" s="226"/>
      <c r="W216" s="226"/>
      <c r="X216" s="226"/>
      <c r="Y216" s="226"/>
      <c r="Z216" s="226"/>
    </row>
    <row r="217" spans="1:26" s="252" customFormat="1">
      <c r="A217" s="403"/>
      <c r="B217" s="392"/>
      <c r="E217" s="253"/>
      <c r="F217" s="254"/>
      <c r="G217" s="255"/>
      <c r="H217" s="256"/>
      <c r="I217" s="226"/>
      <c r="J217" s="226"/>
      <c r="K217" s="226"/>
      <c r="L217" s="226"/>
      <c r="M217" s="226"/>
      <c r="N217" s="226"/>
      <c r="O217" s="226"/>
      <c r="P217" s="226"/>
      <c r="Q217" s="226"/>
      <c r="R217" s="226"/>
      <c r="S217" s="226"/>
      <c r="T217" s="226"/>
      <c r="U217" s="226"/>
      <c r="V217" s="226"/>
      <c r="W217" s="226"/>
      <c r="X217" s="226"/>
      <c r="Y217" s="226"/>
      <c r="Z217" s="226"/>
    </row>
    <row r="218" spans="1:26" s="252" customFormat="1">
      <c r="A218" s="403"/>
      <c r="B218" s="392"/>
      <c r="E218" s="253"/>
      <c r="F218" s="254"/>
      <c r="G218" s="255"/>
      <c r="H218" s="256"/>
      <c r="I218" s="226"/>
      <c r="J218" s="226"/>
      <c r="K218" s="226"/>
      <c r="L218" s="226"/>
      <c r="M218" s="226"/>
      <c r="N218" s="226"/>
      <c r="O218" s="226"/>
      <c r="P218" s="226"/>
      <c r="Q218" s="226"/>
      <c r="R218" s="226"/>
      <c r="S218" s="226"/>
      <c r="T218" s="226"/>
      <c r="U218" s="226"/>
      <c r="V218" s="226"/>
      <c r="W218" s="226"/>
      <c r="X218" s="226"/>
      <c r="Y218" s="226"/>
      <c r="Z218" s="226"/>
    </row>
    <row r="219" spans="1:26" s="252" customFormat="1">
      <c r="A219" s="403"/>
      <c r="B219" s="392"/>
      <c r="E219" s="253"/>
      <c r="F219" s="254"/>
      <c r="G219" s="255"/>
      <c r="H219" s="256"/>
      <c r="I219" s="226"/>
      <c r="J219" s="226"/>
      <c r="K219" s="226"/>
      <c r="L219" s="226"/>
      <c r="M219" s="226"/>
      <c r="N219" s="226"/>
      <c r="O219" s="226"/>
      <c r="P219" s="226"/>
      <c r="Q219" s="226"/>
      <c r="R219" s="226"/>
      <c r="S219" s="226"/>
      <c r="T219" s="226"/>
      <c r="U219" s="226"/>
      <c r="V219" s="226"/>
      <c r="W219" s="226"/>
      <c r="X219" s="226"/>
      <c r="Y219" s="226"/>
      <c r="Z219" s="226"/>
    </row>
    <row r="220" spans="1:26" s="252" customFormat="1">
      <c r="A220" s="403"/>
      <c r="B220" s="392"/>
      <c r="E220" s="253"/>
      <c r="F220" s="254"/>
      <c r="G220" s="255"/>
      <c r="H220" s="256"/>
      <c r="I220" s="226"/>
      <c r="J220" s="226"/>
      <c r="K220" s="226"/>
      <c r="L220" s="226"/>
      <c r="M220" s="226"/>
      <c r="N220" s="226"/>
      <c r="O220" s="226"/>
      <c r="P220" s="226"/>
      <c r="Q220" s="226"/>
      <c r="R220" s="226"/>
      <c r="S220" s="226"/>
      <c r="T220" s="226"/>
      <c r="U220" s="226"/>
      <c r="V220" s="226"/>
      <c r="W220" s="226"/>
      <c r="X220" s="226"/>
      <c r="Y220" s="226"/>
      <c r="Z220" s="226"/>
    </row>
    <row r="221" spans="1:26" s="252" customFormat="1">
      <c r="A221" s="403"/>
      <c r="B221" s="392"/>
      <c r="E221" s="253"/>
      <c r="F221" s="254"/>
      <c r="G221" s="255"/>
      <c r="H221" s="256"/>
      <c r="I221" s="226"/>
      <c r="J221" s="226"/>
      <c r="K221" s="226"/>
      <c r="L221" s="226"/>
      <c r="M221" s="226"/>
      <c r="N221" s="226"/>
      <c r="O221" s="226"/>
      <c r="P221" s="226"/>
      <c r="Q221" s="226"/>
      <c r="R221" s="226"/>
      <c r="S221" s="226"/>
      <c r="T221" s="226"/>
      <c r="U221" s="226"/>
      <c r="V221" s="226"/>
      <c r="W221" s="226"/>
      <c r="X221" s="226"/>
      <c r="Y221" s="226"/>
      <c r="Z221" s="226"/>
    </row>
    <row r="222" spans="1:26" s="252" customFormat="1">
      <c r="A222" s="403"/>
      <c r="B222" s="392"/>
      <c r="E222" s="253"/>
      <c r="F222" s="254"/>
      <c r="G222" s="255"/>
      <c r="H222" s="256"/>
      <c r="I222" s="226"/>
      <c r="J222" s="226"/>
      <c r="K222" s="226"/>
      <c r="L222" s="226"/>
      <c r="M222" s="226"/>
      <c r="N222" s="226"/>
      <c r="O222" s="226"/>
      <c r="P222" s="226"/>
      <c r="Q222" s="226"/>
      <c r="R222" s="226"/>
      <c r="S222" s="226"/>
      <c r="T222" s="226"/>
      <c r="U222" s="226"/>
      <c r="V222" s="226"/>
      <c r="W222" s="226"/>
      <c r="X222" s="226"/>
      <c r="Y222" s="226"/>
      <c r="Z222" s="226"/>
    </row>
    <row r="223" spans="1:26" s="252" customFormat="1">
      <c r="A223" s="403"/>
      <c r="B223" s="392"/>
      <c r="E223" s="253"/>
      <c r="F223" s="254"/>
      <c r="G223" s="255"/>
      <c r="H223" s="256"/>
      <c r="I223" s="226"/>
      <c r="J223" s="226"/>
      <c r="K223" s="226"/>
      <c r="L223" s="226"/>
      <c r="M223" s="226"/>
      <c r="N223" s="226"/>
      <c r="O223" s="226"/>
      <c r="P223" s="226"/>
      <c r="Q223" s="226"/>
      <c r="R223" s="226"/>
      <c r="S223" s="226"/>
      <c r="T223" s="226"/>
      <c r="U223" s="226"/>
      <c r="V223" s="226"/>
      <c r="W223" s="226"/>
      <c r="X223" s="226"/>
      <c r="Y223" s="226"/>
      <c r="Z223" s="226"/>
    </row>
    <row r="224" spans="1:26" s="252" customFormat="1">
      <c r="A224" s="403"/>
      <c r="B224" s="392"/>
      <c r="E224" s="253"/>
      <c r="F224" s="254"/>
      <c r="G224" s="255"/>
      <c r="H224" s="256"/>
      <c r="I224" s="226"/>
      <c r="J224" s="226"/>
      <c r="K224" s="226"/>
      <c r="L224" s="226"/>
      <c r="M224" s="226"/>
      <c r="N224" s="226"/>
      <c r="O224" s="226"/>
      <c r="P224" s="226"/>
      <c r="Q224" s="226"/>
      <c r="R224" s="226"/>
      <c r="S224" s="226"/>
      <c r="T224" s="226"/>
      <c r="U224" s="226"/>
      <c r="V224" s="226"/>
      <c r="W224" s="226"/>
      <c r="X224" s="226"/>
      <c r="Y224" s="226"/>
      <c r="Z224" s="226"/>
    </row>
    <row r="225" spans="1:26" s="252" customFormat="1">
      <c r="A225" s="403"/>
      <c r="B225" s="392"/>
      <c r="E225" s="253"/>
      <c r="F225" s="254"/>
      <c r="G225" s="255"/>
      <c r="H225" s="256"/>
      <c r="I225" s="226"/>
      <c r="J225" s="226"/>
      <c r="K225" s="226"/>
      <c r="L225" s="226"/>
      <c r="M225" s="226"/>
      <c r="N225" s="226"/>
      <c r="O225" s="226"/>
      <c r="P225" s="226"/>
      <c r="Q225" s="226"/>
      <c r="R225" s="226"/>
      <c r="S225" s="226"/>
      <c r="T225" s="226"/>
      <c r="U225" s="226"/>
      <c r="V225" s="226"/>
      <c r="W225" s="226"/>
      <c r="X225" s="226"/>
      <c r="Y225" s="226"/>
      <c r="Z225" s="226"/>
    </row>
    <row r="226" spans="1:26" s="252" customFormat="1">
      <c r="A226" s="403"/>
      <c r="B226" s="392"/>
      <c r="E226" s="253"/>
      <c r="F226" s="254"/>
      <c r="G226" s="255"/>
      <c r="H226" s="256"/>
      <c r="I226" s="226"/>
      <c r="J226" s="226"/>
      <c r="K226" s="226"/>
      <c r="L226" s="226"/>
      <c r="M226" s="226"/>
      <c r="N226" s="226"/>
      <c r="O226" s="226"/>
      <c r="P226" s="226"/>
      <c r="Q226" s="226"/>
      <c r="R226" s="226"/>
      <c r="S226" s="226"/>
      <c r="T226" s="226"/>
      <c r="U226" s="226"/>
      <c r="V226" s="226"/>
      <c r="W226" s="226"/>
      <c r="X226" s="226"/>
      <c r="Y226" s="226"/>
      <c r="Z226" s="226"/>
    </row>
    <row r="227" spans="1:26" s="252" customFormat="1">
      <c r="A227" s="403"/>
      <c r="B227" s="392"/>
      <c r="E227" s="253"/>
      <c r="F227" s="254"/>
      <c r="G227" s="255"/>
      <c r="H227" s="256"/>
      <c r="I227" s="226"/>
      <c r="J227" s="226"/>
      <c r="K227" s="226"/>
      <c r="L227" s="226"/>
      <c r="M227" s="226"/>
      <c r="N227" s="226"/>
      <c r="O227" s="226"/>
      <c r="P227" s="226"/>
      <c r="Q227" s="226"/>
      <c r="R227" s="226"/>
      <c r="S227" s="226"/>
      <c r="T227" s="226"/>
      <c r="U227" s="226"/>
      <c r="V227" s="226"/>
      <c r="W227" s="226"/>
      <c r="X227" s="226"/>
      <c r="Y227" s="226"/>
      <c r="Z227" s="226"/>
    </row>
    <row r="228" spans="1:26" s="252" customFormat="1">
      <c r="A228" s="403"/>
      <c r="B228" s="392"/>
      <c r="E228" s="253"/>
      <c r="F228" s="254"/>
      <c r="G228" s="255"/>
      <c r="H228" s="256"/>
      <c r="I228" s="226"/>
      <c r="J228" s="226"/>
      <c r="K228" s="226"/>
      <c r="L228" s="226"/>
      <c r="M228" s="226"/>
      <c r="N228" s="226"/>
      <c r="O228" s="226"/>
      <c r="P228" s="226"/>
      <c r="Q228" s="226"/>
      <c r="R228" s="226"/>
      <c r="S228" s="226"/>
      <c r="T228" s="226"/>
      <c r="U228" s="226"/>
      <c r="V228" s="226"/>
      <c r="W228" s="226"/>
      <c r="X228" s="226"/>
      <c r="Y228" s="226"/>
      <c r="Z228" s="226"/>
    </row>
    <row r="229" spans="1:26" s="252" customFormat="1">
      <c r="A229" s="403"/>
      <c r="B229" s="392"/>
      <c r="E229" s="253"/>
      <c r="F229" s="254"/>
      <c r="G229" s="255"/>
      <c r="H229" s="256"/>
      <c r="I229" s="226"/>
      <c r="J229" s="226"/>
      <c r="K229" s="226"/>
      <c r="L229" s="226"/>
      <c r="M229" s="226"/>
      <c r="N229" s="226"/>
      <c r="O229" s="226"/>
      <c r="P229" s="226"/>
      <c r="Q229" s="226"/>
      <c r="R229" s="226"/>
      <c r="S229" s="226"/>
      <c r="T229" s="226"/>
      <c r="U229" s="226"/>
      <c r="V229" s="226"/>
      <c r="W229" s="226"/>
      <c r="X229" s="226"/>
      <c r="Y229" s="226"/>
      <c r="Z229" s="226"/>
    </row>
    <row r="230" spans="1:26" s="252" customFormat="1">
      <c r="A230" s="403"/>
      <c r="B230" s="392"/>
      <c r="E230" s="253"/>
      <c r="F230" s="254"/>
      <c r="G230" s="255"/>
      <c r="H230" s="256"/>
      <c r="I230" s="226"/>
      <c r="J230" s="226"/>
      <c r="K230" s="226"/>
      <c r="L230" s="226"/>
      <c r="M230" s="226"/>
      <c r="N230" s="226"/>
      <c r="O230" s="226"/>
      <c r="P230" s="226"/>
      <c r="Q230" s="226"/>
      <c r="R230" s="226"/>
      <c r="S230" s="226"/>
      <c r="T230" s="226"/>
      <c r="U230" s="226"/>
      <c r="V230" s="226"/>
      <c r="W230" s="226"/>
      <c r="X230" s="226"/>
      <c r="Y230" s="226"/>
      <c r="Z230" s="226"/>
    </row>
    <row r="231" spans="1:26" s="252" customFormat="1">
      <c r="A231" s="403"/>
      <c r="B231" s="392"/>
      <c r="E231" s="253"/>
      <c r="F231" s="254"/>
      <c r="G231" s="255"/>
      <c r="H231" s="256"/>
      <c r="I231" s="226"/>
      <c r="J231" s="226"/>
      <c r="K231" s="226"/>
      <c r="L231" s="226"/>
      <c r="M231" s="226"/>
      <c r="N231" s="226"/>
      <c r="O231" s="226"/>
      <c r="P231" s="226"/>
      <c r="Q231" s="226"/>
      <c r="R231" s="226"/>
      <c r="S231" s="226"/>
      <c r="T231" s="226"/>
      <c r="U231" s="226"/>
      <c r="V231" s="226"/>
      <c r="W231" s="226"/>
      <c r="X231" s="226"/>
      <c r="Y231" s="226"/>
      <c r="Z231" s="226"/>
    </row>
    <row r="232" spans="1:26" s="252" customFormat="1">
      <c r="A232" s="403"/>
      <c r="B232" s="392"/>
      <c r="E232" s="253"/>
      <c r="F232" s="254"/>
      <c r="G232" s="255"/>
      <c r="H232" s="256"/>
      <c r="I232" s="226"/>
      <c r="J232" s="226"/>
      <c r="K232" s="226"/>
      <c r="L232" s="226"/>
      <c r="M232" s="226"/>
      <c r="N232" s="226"/>
      <c r="O232" s="226"/>
      <c r="P232" s="226"/>
      <c r="Q232" s="226"/>
      <c r="R232" s="226"/>
      <c r="S232" s="226"/>
      <c r="T232" s="226"/>
      <c r="U232" s="226"/>
      <c r="V232" s="226"/>
      <c r="W232" s="226"/>
      <c r="X232" s="226"/>
      <c r="Y232" s="226"/>
      <c r="Z232" s="226"/>
    </row>
    <row r="233" spans="1:26" s="252" customFormat="1">
      <c r="A233" s="403"/>
      <c r="B233" s="392"/>
      <c r="E233" s="253"/>
      <c r="F233" s="254"/>
      <c r="G233" s="255"/>
      <c r="H233" s="256"/>
      <c r="I233" s="226"/>
      <c r="J233" s="226"/>
      <c r="K233" s="226"/>
      <c r="L233" s="226"/>
      <c r="M233" s="226"/>
      <c r="N233" s="226"/>
      <c r="O233" s="226"/>
      <c r="P233" s="226"/>
      <c r="Q233" s="226"/>
      <c r="R233" s="226"/>
      <c r="S233" s="226"/>
      <c r="T233" s="226"/>
      <c r="U233" s="226"/>
      <c r="V233" s="226"/>
      <c r="W233" s="226"/>
      <c r="X233" s="226"/>
      <c r="Y233" s="226"/>
      <c r="Z233" s="226"/>
    </row>
    <row r="234" spans="1:26" s="252" customFormat="1">
      <c r="A234" s="403"/>
      <c r="B234" s="392"/>
      <c r="E234" s="253"/>
      <c r="F234" s="254"/>
      <c r="G234" s="255"/>
      <c r="H234" s="256"/>
      <c r="I234" s="226"/>
      <c r="J234" s="226"/>
      <c r="K234" s="226"/>
      <c r="L234" s="226"/>
      <c r="M234" s="226"/>
      <c r="N234" s="226"/>
      <c r="O234" s="226"/>
      <c r="P234" s="226"/>
      <c r="Q234" s="226"/>
      <c r="R234" s="226"/>
      <c r="S234" s="226"/>
      <c r="T234" s="226"/>
      <c r="U234" s="226"/>
      <c r="V234" s="226"/>
      <c r="W234" s="226"/>
      <c r="X234" s="226"/>
      <c r="Y234" s="226"/>
      <c r="Z234" s="226"/>
    </row>
    <row r="235" spans="1:26" s="252" customFormat="1">
      <c r="A235" s="403"/>
      <c r="B235" s="392"/>
      <c r="E235" s="253"/>
      <c r="F235" s="254"/>
      <c r="G235" s="255"/>
      <c r="H235" s="256"/>
      <c r="I235" s="226"/>
      <c r="J235" s="226"/>
      <c r="K235" s="226"/>
      <c r="L235" s="226"/>
      <c r="M235" s="226"/>
      <c r="N235" s="226"/>
      <c r="O235" s="226"/>
      <c r="P235" s="226"/>
      <c r="Q235" s="226"/>
      <c r="R235" s="226"/>
      <c r="S235" s="226"/>
      <c r="T235" s="226"/>
      <c r="U235" s="226"/>
      <c r="V235" s="226"/>
      <c r="W235" s="226"/>
      <c r="X235" s="226"/>
      <c r="Y235" s="226"/>
      <c r="Z235" s="226"/>
    </row>
    <row r="236" spans="1:26" s="252" customFormat="1">
      <c r="A236" s="403"/>
      <c r="B236" s="392"/>
      <c r="E236" s="253"/>
      <c r="F236" s="254"/>
      <c r="G236" s="255"/>
      <c r="H236" s="256"/>
      <c r="I236" s="226"/>
      <c r="J236" s="226"/>
      <c r="K236" s="226"/>
      <c r="L236" s="226"/>
      <c r="M236" s="226"/>
      <c r="N236" s="226"/>
      <c r="O236" s="226"/>
      <c r="P236" s="226"/>
      <c r="Q236" s="226"/>
      <c r="R236" s="226"/>
      <c r="S236" s="226"/>
      <c r="T236" s="226"/>
      <c r="U236" s="226"/>
      <c r="V236" s="226"/>
      <c r="W236" s="226"/>
      <c r="X236" s="226"/>
      <c r="Y236" s="226"/>
      <c r="Z236" s="226"/>
    </row>
    <row r="237" spans="1:26" s="252" customFormat="1">
      <c r="A237" s="403"/>
      <c r="B237" s="392"/>
      <c r="E237" s="253"/>
      <c r="F237" s="254"/>
      <c r="G237" s="255"/>
      <c r="H237" s="256"/>
      <c r="I237" s="226"/>
      <c r="J237" s="226"/>
      <c r="K237" s="226"/>
      <c r="L237" s="226"/>
      <c r="M237" s="226"/>
      <c r="N237" s="226"/>
      <c r="O237" s="226"/>
      <c r="P237" s="226"/>
      <c r="Q237" s="226"/>
      <c r="R237" s="226"/>
      <c r="S237" s="226"/>
      <c r="T237" s="226"/>
      <c r="U237" s="226"/>
      <c r="V237" s="226"/>
      <c r="W237" s="226"/>
      <c r="X237" s="226"/>
      <c r="Y237" s="226"/>
      <c r="Z237" s="226"/>
    </row>
    <row r="238" spans="1:26" s="252" customFormat="1">
      <c r="A238" s="403"/>
      <c r="B238" s="392"/>
      <c r="E238" s="253"/>
      <c r="F238" s="254"/>
      <c r="G238" s="255"/>
      <c r="H238" s="256"/>
      <c r="I238" s="226"/>
      <c r="J238" s="226"/>
      <c r="K238" s="226"/>
      <c r="L238" s="226"/>
      <c r="M238" s="226"/>
      <c r="N238" s="226"/>
      <c r="O238" s="226"/>
      <c r="P238" s="226"/>
      <c r="Q238" s="226"/>
      <c r="R238" s="226"/>
      <c r="S238" s="226"/>
      <c r="T238" s="226"/>
      <c r="U238" s="226"/>
      <c r="V238" s="226"/>
      <c r="W238" s="226"/>
      <c r="X238" s="226"/>
      <c r="Y238" s="226"/>
      <c r="Z238" s="226"/>
    </row>
    <row r="239" spans="1:26" s="252" customFormat="1">
      <c r="A239" s="403"/>
      <c r="B239" s="392"/>
      <c r="E239" s="253"/>
      <c r="F239" s="254"/>
      <c r="G239" s="255"/>
      <c r="H239" s="256"/>
      <c r="I239" s="226"/>
      <c r="J239" s="226"/>
      <c r="K239" s="226"/>
      <c r="L239" s="226"/>
      <c r="M239" s="226"/>
      <c r="N239" s="226"/>
      <c r="O239" s="226"/>
      <c r="P239" s="226"/>
      <c r="Q239" s="226"/>
      <c r="R239" s="226"/>
      <c r="S239" s="226"/>
      <c r="T239" s="226"/>
      <c r="U239" s="226"/>
      <c r="V239" s="226"/>
      <c r="W239" s="226"/>
      <c r="X239" s="226"/>
      <c r="Y239" s="226"/>
      <c r="Z239" s="226"/>
    </row>
    <row r="240" spans="1:26" s="252" customFormat="1">
      <c r="A240" s="403"/>
      <c r="B240" s="392"/>
      <c r="E240" s="253"/>
      <c r="F240" s="254"/>
      <c r="G240" s="255"/>
      <c r="H240" s="256"/>
      <c r="I240" s="226"/>
      <c r="J240" s="226"/>
      <c r="K240" s="226"/>
      <c r="L240" s="226"/>
      <c r="M240" s="226"/>
      <c r="N240" s="226"/>
      <c r="O240" s="226"/>
      <c r="P240" s="226"/>
      <c r="Q240" s="226"/>
      <c r="R240" s="226"/>
      <c r="S240" s="226"/>
      <c r="T240" s="226"/>
      <c r="U240" s="226"/>
      <c r="V240" s="226"/>
      <c r="W240" s="226"/>
      <c r="X240" s="226"/>
      <c r="Y240" s="226"/>
      <c r="Z240" s="226"/>
    </row>
    <row r="241" spans="1:26" s="252" customFormat="1">
      <c r="A241" s="403"/>
      <c r="B241" s="392"/>
      <c r="E241" s="253"/>
      <c r="F241" s="254"/>
      <c r="G241" s="255"/>
      <c r="H241" s="256"/>
      <c r="I241" s="226"/>
      <c r="J241" s="226"/>
      <c r="K241" s="226"/>
      <c r="L241" s="226"/>
      <c r="M241" s="226"/>
      <c r="N241" s="226"/>
      <c r="O241" s="226"/>
      <c r="P241" s="226"/>
      <c r="Q241" s="226"/>
      <c r="R241" s="226"/>
      <c r="S241" s="226"/>
      <c r="T241" s="226"/>
      <c r="U241" s="226"/>
      <c r="V241" s="226"/>
      <c r="W241" s="226"/>
      <c r="X241" s="226"/>
      <c r="Y241" s="226"/>
      <c r="Z241" s="226"/>
    </row>
    <row r="242" spans="1:26" s="252" customFormat="1">
      <c r="A242" s="403"/>
      <c r="B242" s="392"/>
      <c r="E242" s="253"/>
      <c r="F242" s="254"/>
      <c r="G242" s="255"/>
      <c r="H242" s="256"/>
      <c r="I242" s="226"/>
      <c r="J242" s="226"/>
      <c r="K242" s="226"/>
      <c r="L242" s="226"/>
      <c r="M242" s="226"/>
      <c r="N242" s="226"/>
      <c r="O242" s="226"/>
      <c r="P242" s="226"/>
      <c r="Q242" s="226"/>
      <c r="R242" s="226"/>
      <c r="S242" s="226"/>
      <c r="T242" s="226"/>
      <c r="U242" s="226"/>
      <c r="V242" s="226"/>
      <c r="W242" s="226"/>
      <c r="X242" s="226"/>
      <c r="Y242" s="226"/>
      <c r="Z242" s="226"/>
    </row>
    <row r="243" spans="1:26" s="252" customFormat="1">
      <c r="A243" s="403"/>
      <c r="B243" s="392"/>
      <c r="E243" s="253"/>
      <c r="F243" s="254"/>
      <c r="G243" s="255"/>
      <c r="H243" s="256"/>
      <c r="I243" s="226"/>
      <c r="J243" s="226"/>
      <c r="K243" s="226"/>
      <c r="L243" s="226"/>
      <c r="M243" s="226"/>
      <c r="N243" s="226"/>
      <c r="O243" s="226"/>
      <c r="P243" s="226"/>
      <c r="Q243" s="226"/>
      <c r="R243" s="226"/>
      <c r="S243" s="226"/>
      <c r="T243" s="226"/>
      <c r="U243" s="226"/>
      <c r="V243" s="226"/>
      <c r="W243" s="226"/>
      <c r="X243" s="226"/>
      <c r="Y243" s="226"/>
      <c r="Z243" s="226"/>
    </row>
    <row r="244" spans="1:26" s="252" customFormat="1">
      <c r="A244" s="403"/>
      <c r="B244" s="392"/>
      <c r="E244" s="253"/>
      <c r="F244" s="254"/>
      <c r="G244" s="255"/>
      <c r="H244" s="256"/>
      <c r="I244" s="226"/>
      <c r="J244" s="226"/>
      <c r="K244" s="226"/>
      <c r="L244" s="226"/>
      <c r="M244" s="226"/>
      <c r="N244" s="226"/>
      <c r="O244" s="226"/>
      <c r="P244" s="226"/>
      <c r="Q244" s="226"/>
      <c r="R244" s="226"/>
      <c r="S244" s="226"/>
      <c r="T244" s="226"/>
      <c r="U244" s="226"/>
      <c r="V244" s="226"/>
      <c r="W244" s="226"/>
      <c r="X244" s="226"/>
      <c r="Y244" s="226"/>
      <c r="Z244" s="226"/>
    </row>
    <row r="245" spans="1:26" s="252" customFormat="1">
      <c r="A245" s="403"/>
      <c r="B245" s="392"/>
      <c r="E245" s="253"/>
      <c r="F245" s="254"/>
      <c r="G245" s="255"/>
      <c r="H245" s="256"/>
      <c r="I245" s="226"/>
      <c r="J245" s="226"/>
      <c r="K245" s="226"/>
      <c r="L245" s="226"/>
      <c r="M245" s="226"/>
      <c r="N245" s="226"/>
      <c r="O245" s="226"/>
      <c r="P245" s="226"/>
      <c r="Q245" s="226"/>
      <c r="R245" s="226"/>
      <c r="S245" s="226"/>
      <c r="T245" s="226"/>
      <c r="U245" s="226"/>
      <c r="V245" s="226"/>
      <c r="W245" s="226"/>
      <c r="X245" s="226"/>
      <c r="Y245" s="226"/>
      <c r="Z245" s="226"/>
    </row>
    <row r="246" spans="1:26" s="252" customFormat="1">
      <c r="A246" s="403"/>
      <c r="B246" s="392"/>
      <c r="E246" s="253"/>
      <c r="F246" s="254"/>
      <c r="G246" s="255"/>
      <c r="H246" s="256"/>
      <c r="I246" s="226"/>
      <c r="J246" s="226"/>
      <c r="K246" s="226"/>
      <c r="L246" s="226"/>
      <c r="M246" s="226"/>
      <c r="N246" s="226"/>
      <c r="O246" s="226"/>
      <c r="P246" s="226"/>
      <c r="Q246" s="226"/>
      <c r="R246" s="226"/>
      <c r="S246" s="226"/>
      <c r="T246" s="226"/>
      <c r="U246" s="226"/>
      <c r="V246" s="226"/>
      <c r="W246" s="226"/>
      <c r="X246" s="226"/>
      <c r="Y246" s="226"/>
      <c r="Z246" s="226"/>
    </row>
    <row r="247" spans="1:26" s="252" customFormat="1">
      <c r="A247" s="403"/>
      <c r="B247" s="392"/>
      <c r="E247" s="253"/>
      <c r="F247" s="254"/>
      <c r="G247" s="255"/>
      <c r="H247" s="256"/>
      <c r="I247" s="226"/>
      <c r="J247" s="226"/>
      <c r="K247" s="226"/>
      <c r="L247" s="226"/>
      <c r="M247" s="226"/>
      <c r="N247" s="226"/>
      <c r="O247" s="226"/>
      <c r="P247" s="226"/>
      <c r="Q247" s="226"/>
      <c r="R247" s="226"/>
      <c r="S247" s="226"/>
      <c r="T247" s="226"/>
      <c r="U247" s="226"/>
      <c r="V247" s="226"/>
      <c r="W247" s="226"/>
      <c r="X247" s="226"/>
      <c r="Y247" s="226"/>
      <c r="Z247" s="226"/>
    </row>
    <row r="248" spans="1:26" s="252" customFormat="1">
      <c r="A248" s="403"/>
      <c r="B248" s="392"/>
      <c r="E248" s="253"/>
      <c r="F248" s="254"/>
      <c r="G248" s="255"/>
      <c r="H248" s="256"/>
      <c r="I248" s="226"/>
      <c r="J248" s="226"/>
      <c r="K248" s="226"/>
      <c r="L248" s="226"/>
      <c r="M248" s="226"/>
      <c r="N248" s="226"/>
      <c r="O248" s="226"/>
      <c r="P248" s="226"/>
      <c r="Q248" s="226"/>
      <c r="R248" s="226"/>
      <c r="S248" s="226"/>
      <c r="T248" s="226"/>
      <c r="U248" s="226"/>
      <c r="V248" s="226"/>
      <c r="W248" s="226"/>
      <c r="X248" s="226"/>
      <c r="Y248" s="226"/>
      <c r="Z248" s="226"/>
    </row>
    <row r="249" spans="1:26" s="252" customFormat="1">
      <c r="A249" s="403"/>
      <c r="B249" s="392"/>
      <c r="E249" s="253"/>
      <c r="F249" s="254"/>
      <c r="G249" s="255"/>
      <c r="H249" s="256"/>
      <c r="I249" s="226"/>
      <c r="J249" s="226"/>
      <c r="K249" s="226"/>
      <c r="L249" s="226"/>
      <c r="M249" s="226"/>
      <c r="N249" s="226"/>
      <c r="O249" s="226"/>
      <c r="P249" s="226"/>
      <c r="Q249" s="226"/>
      <c r="R249" s="226"/>
      <c r="S249" s="226"/>
      <c r="T249" s="226"/>
      <c r="U249" s="226"/>
      <c r="V249" s="226"/>
      <c r="W249" s="226"/>
      <c r="X249" s="226"/>
      <c r="Y249" s="226"/>
      <c r="Z249" s="226"/>
    </row>
    <row r="250" spans="1:26" s="252" customFormat="1">
      <c r="A250" s="403"/>
      <c r="B250" s="392"/>
      <c r="E250" s="253"/>
      <c r="F250" s="254"/>
      <c r="G250" s="255"/>
      <c r="H250" s="256"/>
      <c r="I250" s="226"/>
      <c r="J250" s="226"/>
      <c r="K250" s="226"/>
      <c r="L250" s="226"/>
      <c r="M250" s="226"/>
      <c r="N250" s="226"/>
      <c r="O250" s="226"/>
      <c r="P250" s="226"/>
      <c r="Q250" s="226"/>
      <c r="R250" s="226"/>
      <c r="S250" s="226"/>
      <c r="T250" s="226"/>
      <c r="U250" s="226"/>
      <c r="V250" s="226"/>
      <c r="W250" s="226"/>
      <c r="X250" s="226"/>
      <c r="Y250" s="226"/>
      <c r="Z250" s="226"/>
    </row>
    <row r="251" spans="1:26" s="252" customFormat="1">
      <c r="A251" s="403"/>
      <c r="B251" s="392"/>
      <c r="E251" s="253"/>
      <c r="F251" s="254"/>
      <c r="G251" s="255"/>
      <c r="H251" s="256"/>
      <c r="I251" s="226"/>
      <c r="J251" s="226"/>
      <c r="K251" s="226"/>
      <c r="L251" s="226"/>
      <c r="M251" s="226"/>
      <c r="N251" s="226"/>
      <c r="O251" s="226"/>
      <c r="P251" s="226"/>
      <c r="Q251" s="226"/>
      <c r="R251" s="226"/>
      <c r="S251" s="226"/>
      <c r="T251" s="226"/>
      <c r="U251" s="226"/>
      <c r="V251" s="226"/>
      <c r="W251" s="226"/>
      <c r="X251" s="226"/>
      <c r="Y251" s="226"/>
      <c r="Z251" s="226"/>
    </row>
    <row r="252" spans="1:26" s="252" customFormat="1">
      <c r="A252" s="403"/>
      <c r="B252" s="392"/>
      <c r="E252" s="253"/>
      <c r="F252" s="254"/>
      <c r="G252" s="255"/>
      <c r="H252" s="256"/>
      <c r="I252" s="226"/>
      <c r="J252" s="226"/>
      <c r="K252" s="226"/>
      <c r="L252" s="226"/>
      <c r="M252" s="226"/>
      <c r="N252" s="226"/>
      <c r="O252" s="226"/>
      <c r="P252" s="226"/>
      <c r="Q252" s="226"/>
      <c r="R252" s="226"/>
      <c r="S252" s="226"/>
      <c r="T252" s="226"/>
      <c r="U252" s="226"/>
      <c r="V252" s="226"/>
      <c r="W252" s="226"/>
      <c r="X252" s="226"/>
      <c r="Y252" s="226"/>
      <c r="Z252" s="226"/>
    </row>
    <row r="253" spans="1:26" s="252" customFormat="1">
      <c r="A253" s="403"/>
      <c r="B253" s="392"/>
      <c r="E253" s="253"/>
      <c r="F253" s="254"/>
      <c r="G253" s="255"/>
      <c r="H253" s="256"/>
      <c r="I253" s="226"/>
      <c r="J253" s="226"/>
      <c r="K253" s="226"/>
      <c r="L253" s="226"/>
      <c r="M253" s="226"/>
      <c r="N253" s="226"/>
      <c r="O253" s="226"/>
      <c r="P253" s="226"/>
      <c r="Q253" s="226"/>
      <c r="R253" s="226"/>
      <c r="S253" s="226"/>
      <c r="T253" s="226"/>
      <c r="U253" s="226"/>
      <c r="V253" s="226"/>
      <c r="W253" s="226"/>
      <c r="X253" s="226"/>
      <c r="Y253" s="226"/>
      <c r="Z253" s="226"/>
    </row>
    <row r="254" spans="1:26" s="252" customFormat="1">
      <c r="A254" s="403"/>
      <c r="B254" s="392"/>
      <c r="E254" s="253"/>
      <c r="F254" s="254"/>
      <c r="G254" s="255"/>
      <c r="H254" s="256"/>
      <c r="I254" s="226"/>
      <c r="J254" s="226"/>
      <c r="K254" s="226"/>
      <c r="L254" s="226"/>
      <c r="M254" s="226"/>
      <c r="N254" s="226"/>
      <c r="O254" s="226"/>
      <c r="P254" s="226"/>
      <c r="Q254" s="226"/>
      <c r="R254" s="226"/>
      <c r="S254" s="226"/>
      <c r="T254" s="226"/>
      <c r="U254" s="226"/>
      <c r="V254" s="226"/>
      <c r="W254" s="226"/>
      <c r="X254" s="226"/>
      <c r="Y254" s="226"/>
      <c r="Z254" s="226"/>
    </row>
    <row r="255" spans="1:26" s="252" customFormat="1">
      <c r="A255" s="403"/>
      <c r="B255" s="392"/>
      <c r="E255" s="253"/>
      <c r="F255" s="254"/>
      <c r="G255" s="255"/>
      <c r="H255" s="256"/>
      <c r="I255" s="226"/>
      <c r="J255" s="226"/>
      <c r="K255" s="226"/>
      <c r="L255" s="226"/>
      <c r="M255" s="226"/>
      <c r="N255" s="226"/>
      <c r="O255" s="226"/>
      <c r="P255" s="226"/>
      <c r="Q255" s="226"/>
      <c r="R255" s="226"/>
      <c r="S255" s="226"/>
      <c r="T255" s="226"/>
      <c r="U255" s="226"/>
      <c r="V255" s="226"/>
      <c r="W255" s="226"/>
      <c r="X255" s="226"/>
      <c r="Y255" s="226"/>
      <c r="Z255" s="226"/>
    </row>
    <row r="256" spans="1:26" s="252" customFormat="1">
      <c r="A256" s="403"/>
      <c r="B256" s="392"/>
      <c r="E256" s="253"/>
      <c r="F256" s="254"/>
      <c r="G256" s="255"/>
      <c r="H256" s="256"/>
      <c r="I256" s="226"/>
      <c r="J256" s="226"/>
      <c r="K256" s="226"/>
      <c r="L256" s="226"/>
      <c r="M256" s="226"/>
      <c r="N256" s="226"/>
      <c r="O256" s="226"/>
      <c r="P256" s="226"/>
      <c r="Q256" s="226"/>
      <c r="R256" s="226"/>
      <c r="S256" s="226"/>
      <c r="T256" s="226"/>
      <c r="U256" s="226"/>
      <c r="V256" s="226"/>
      <c r="W256" s="226"/>
      <c r="X256" s="226"/>
      <c r="Y256" s="226"/>
      <c r="Z256" s="226"/>
    </row>
    <row r="257" spans="1:26" s="252" customFormat="1">
      <c r="A257" s="403"/>
      <c r="B257" s="392"/>
      <c r="E257" s="253"/>
      <c r="F257" s="254"/>
      <c r="G257" s="255"/>
      <c r="H257" s="256"/>
      <c r="I257" s="226"/>
      <c r="J257" s="226"/>
      <c r="K257" s="226"/>
      <c r="L257" s="226"/>
      <c r="M257" s="226"/>
      <c r="N257" s="226"/>
      <c r="O257" s="226"/>
      <c r="P257" s="226"/>
      <c r="Q257" s="226"/>
      <c r="R257" s="226"/>
      <c r="S257" s="226"/>
      <c r="T257" s="226"/>
      <c r="U257" s="226"/>
      <c r="V257" s="226"/>
      <c r="W257" s="226"/>
      <c r="X257" s="226"/>
      <c r="Y257" s="226"/>
      <c r="Z257" s="226"/>
    </row>
    <row r="258" spans="1:26" s="252" customFormat="1">
      <c r="A258" s="403"/>
      <c r="B258" s="392"/>
      <c r="E258" s="253"/>
      <c r="F258" s="254"/>
      <c r="G258" s="255"/>
      <c r="H258" s="256"/>
      <c r="I258" s="226"/>
      <c r="J258" s="226"/>
      <c r="K258" s="226"/>
      <c r="L258" s="226"/>
      <c r="M258" s="226"/>
      <c r="N258" s="226"/>
      <c r="O258" s="226"/>
      <c r="P258" s="226"/>
      <c r="Q258" s="226"/>
      <c r="R258" s="226"/>
      <c r="S258" s="226"/>
      <c r="T258" s="226"/>
      <c r="U258" s="226"/>
      <c r="V258" s="226"/>
      <c r="W258" s="226"/>
      <c r="X258" s="226"/>
      <c r="Y258" s="226"/>
      <c r="Z258" s="226"/>
    </row>
    <row r="259" spans="1:26" s="252" customFormat="1">
      <c r="A259" s="403"/>
      <c r="B259" s="392"/>
      <c r="E259" s="253"/>
      <c r="F259" s="254"/>
      <c r="G259" s="255"/>
      <c r="H259" s="256"/>
      <c r="I259" s="226"/>
      <c r="J259" s="226"/>
      <c r="K259" s="226"/>
      <c r="L259" s="226"/>
      <c r="M259" s="226"/>
      <c r="N259" s="226"/>
      <c r="O259" s="226"/>
      <c r="P259" s="226"/>
      <c r="Q259" s="226"/>
      <c r="R259" s="226"/>
      <c r="S259" s="226"/>
      <c r="T259" s="226"/>
      <c r="U259" s="226"/>
      <c r="V259" s="226"/>
      <c r="W259" s="226"/>
      <c r="X259" s="226"/>
      <c r="Y259" s="226"/>
      <c r="Z259" s="226"/>
    </row>
    <row r="260" spans="1:26" s="252" customFormat="1">
      <c r="A260" s="403"/>
      <c r="B260" s="392"/>
      <c r="E260" s="253"/>
      <c r="F260" s="254"/>
      <c r="G260" s="255"/>
      <c r="H260" s="256"/>
      <c r="I260" s="226"/>
      <c r="J260" s="226"/>
      <c r="K260" s="226"/>
      <c r="L260" s="226"/>
      <c r="M260" s="226"/>
      <c r="N260" s="226"/>
      <c r="O260" s="226"/>
      <c r="P260" s="226"/>
      <c r="Q260" s="226"/>
      <c r="R260" s="226"/>
      <c r="S260" s="226"/>
      <c r="T260" s="226"/>
      <c r="U260" s="226"/>
      <c r="V260" s="226"/>
      <c r="W260" s="226"/>
      <c r="X260" s="226"/>
      <c r="Y260" s="226"/>
      <c r="Z260" s="226"/>
    </row>
    <row r="261" spans="1:26" s="252" customFormat="1">
      <c r="A261" s="403"/>
      <c r="B261" s="392"/>
      <c r="E261" s="253"/>
      <c r="F261" s="254"/>
      <c r="G261" s="255"/>
      <c r="H261" s="256"/>
      <c r="I261" s="226"/>
      <c r="J261" s="226"/>
      <c r="K261" s="226"/>
      <c r="L261" s="226"/>
      <c r="M261" s="226"/>
      <c r="N261" s="226"/>
      <c r="O261" s="226"/>
      <c r="P261" s="226"/>
      <c r="Q261" s="226"/>
      <c r="R261" s="226"/>
      <c r="S261" s="226"/>
      <c r="T261" s="226"/>
      <c r="U261" s="226"/>
      <c r="V261" s="226"/>
      <c r="W261" s="226"/>
      <c r="X261" s="226"/>
      <c r="Y261" s="226"/>
      <c r="Z261" s="226"/>
    </row>
    <row r="262" spans="1:26" s="252" customFormat="1">
      <c r="A262" s="403"/>
      <c r="B262" s="392"/>
      <c r="E262" s="253"/>
      <c r="F262" s="254"/>
      <c r="G262" s="255"/>
      <c r="H262" s="256"/>
      <c r="I262" s="226"/>
      <c r="J262" s="226"/>
      <c r="K262" s="226"/>
      <c r="L262" s="226"/>
      <c r="M262" s="226"/>
      <c r="N262" s="226"/>
      <c r="O262" s="226"/>
      <c r="P262" s="226"/>
      <c r="Q262" s="226"/>
      <c r="R262" s="226"/>
      <c r="S262" s="226"/>
      <c r="T262" s="226"/>
      <c r="U262" s="226"/>
      <c r="V262" s="226"/>
      <c r="W262" s="226"/>
      <c r="X262" s="226"/>
      <c r="Y262" s="226"/>
      <c r="Z262" s="226"/>
    </row>
    <row r="263" spans="1:26" s="252" customFormat="1">
      <c r="A263" s="403"/>
      <c r="B263" s="392"/>
      <c r="E263" s="253"/>
      <c r="F263" s="254"/>
      <c r="G263" s="255"/>
      <c r="H263" s="256"/>
      <c r="I263" s="226"/>
      <c r="J263" s="226"/>
      <c r="K263" s="226"/>
      <c r="L263" s="226"/>
      <c r="M263" s="226"/>
      <c r="N263" s="226"/>
      <c r="O263" s="226"/>
      <c r="P263" s="226"/>
      <c r="Q263" s="226"/>
      <c r="R263" s="226"/>
      <c r="S263" s="226"/>
      <c r="T263" s="226"/>
      <c r="U263" s="226"/>
      <c r="V263" s="226"/>
      <c r="W263" s="226"/>
      <c r="X263" s="226"/>
      <c r="Y263" s="226"/>
      <c r="Z263" s="226"/>
    </row>
    <row r="264" spans="1:26" s="252" customFormat="1">
      <c r="A264" s="403"/>
      <c r="B264" s="392"/>
      <c r="E264" s="253"/>
      <c r="F264" s="254"/>
      <c r="G264" s="255"/>
      <c r="H264" s="256"/>
      <c r="I264" s="226"/>
      <c r="J264" s="226"/>
      <c r="K264" s="226"/>
      <c r="L264" s="226"/>
      <c r="M264" s="226"/>
      <c r="N264" s="226"/>
      <c r="O264" s="226"/>
      <c r="P264" s="226"/>
      <c r="Q264" s="226"/>
      <c r="R264" s="226"/>
      <c r="S264" s="226"/>
      <c r="T264" s="226"/>
      <c r="U264" s="226"/>
      <c r="V264" s="226"/>
      <c r="W264" s="226"/>
      <c r="X264" s="226"/>
      <c r="Y264" s="226"/>
      <c r="Z264" s="226"/>
    </row>
    <row r="265" spans="1:26" s="252" customFormat="1">
      <c r="A265" s="403"/>
      <c r="B265" s="392"/>
      <c r="E265" s="253"/>
      <c r="F265" s="254"/>
      <c r="G265" s="255"/>
      <c r="H265" s="256"/>
      <c r="I265" s="226"/>
      <c r="J265" s="226"/>
      <c r="K265" s="226"/>
      <c r="L265" s="226"/>
      <c r="M265" s="226"/>
      <c r="N265" s="226"/>
      <c r="O265" s="226"/>
      <c r="P265" s="226"/>
      <c r="Q265" s="226"/>
      <c r="R265" s="226"/>
      <c r="S265" s="226"/>
      <c r="T265" s="226"/>
      <c r="U265" s="226"/>
      <c r="V265" s="226"/>
      <c r="W265" s="226"/>
      <c r="X265" s="226"/>
      <c r="Y265" s="226"/>
      <c r="Z265" s="226"/>
    </row>
    <row r="266" spans="1:26" s="252" customFormat="1">
      <c r="A266" s="403"/>
      <c r="B266" s="392"/>
      <c r="E266" s="253"/>
      <c r="F266" s="254"/>
      <c r="G266" s="255"/>
      <c r="H266" s="256"/>
      <c r="I266" s="226"/>
      <c r="J266" s="226"/>
      <c r="K266" s="226"/>
      <c r="L266" s="226"/>
      <c r="M266" s="226"/>
      <c r="N266" s="226"/>
      <c r="O266" s="226"/>
      <c r="P266" s="226"/>
      <c r="Q266" s="226"/>
      <c r="R266" s="226"/>
      <c r="S266" s="226"/>
      <c r="T266" s="226"/>
      <c r="U266" s="226"/>
      <c r="V266" s="226"/>
      <c r="W266" s="226"/>
      <c r="X266" s="226"/>
      <c r="Y266" s="226"/>
      <c r="Z266" s="226"/>
    </row>
    <row r="267" spans="1:26" s="252" customFormat="1">
      <c r="A267" s="403"/>
      <c r="B267" s="392"/>
      <c r="E267" s="253"/>
      <c r="F267" s="254"/>
      <c r="G267" s="255"/>
      <c r="H267" s="256"/>
      <c r="I267" s="226"/>
      <c r="J267" s="226"/>
      <c r="K267" s="226"/>
      <c r="L267" s="226"/>
      <c r="M267" s="226"/>
      <c r="N267" s="226"/>
      <c r="O267" s="226"/>
      <c r="P267" s="226"/>
      <c r="Q267" s="226"/>
      <c r="R267" s="226"/>
      <c r="S267" s="226"/>
      <c r="T267" s="226"/>
      <c r="U267" s="226"/>
      <c r="V267" s="226"/>
      <c r="W267" s="226"/>
      <c r="X267" s="226"/>
      <c r="Y267" s="226"/>
      <c r="Z267" s="226"/>
    </row>
    <row r="268" spans="1:26" s="252" customFormat="1">
      <c r="A268" s="403"/>
      <c r="B268" s="392"/>
      <c r="E268" s="253"/>
      <c r="F268" s="254"/>
      <c r="G268" s="255"/>
      <c r="H268" s="256"/>
      <c r="I268" s="226"/>
      <c r="J268" s="226"/>
      <c r="K268" s="226"/>
      <c r="L268" s="226"/>
      <c r="M268" s="226"/>
      <c r="N268" s="226"/>
      <c r="O268" s="226"/>
      <c r="P268" s="226"/>
      <c r="Q268" s="226"/>
      <c r="R268" s="226"/>
      <c r="S268" s="226"/>
      <c r="T268" s="226"/>
      <c r="U268" s="226"/>
      <c r="V268" s="226"/>
      <c r="W268" s="226"/>
      <c r="X268" s="226"/>
      <c r="Y268" s="226"/>
      <c r="Z268" s="226"/>
    </row>
    <row r="269" spans="1:26" s="252" customFormat="1">
      <c r="A269" s="403"/>
      <c r="B269" s="392"/>
      <c r="E269" s="253"/>
      <c r="F269" s="254"/>
      <c r="G269" s="255"/>
      <c r="H269" s="256"/>
      <c r="I269" s="226"/>
      <c r="J269" s="226"/>
      <c r="K269" s="226"/>
      <c r="L269" s="226"/>
      <c r="M269" s="226"/>
      <c r="N269" s="226"/>
      <c r="O269" s="226"/>
      <c r="P269" s="226"/>
      <c r="Q269" s="226"/>
      <c r="R269" s="226"/>
      <c r="S269" s="226"/>
      <c r="T269" s="226"/>
      <c r="U269" s="226"/>
      <c r="V269" s="226"/>
      <c r="W269" s="226"/>
      <c r="X269" s="226"/>
      <c r="Y269" s="226"/>
      <c r="Z269" s="226"/>
    </row>
    <row r="270" spans="1:26" s="252" customFormat="1">
      <c r="A270" s="403"/>
      <c r="B270" s="392"/>
      <c r="E270" s="253"/>
      <c r="F270" s="254"/>
      <c r="G270" s="255"/>
      <c r="H270" s="256"/>
      <c r="I270" s="226"/>
      <c r="J270" s="226"/>
      <c r="K270" s="226"/>
      <c r="L270" s="226"/>
      <c r="M270" s="226"/>
      <c r="N270" s="226"/>
      <c r="O270" s="226"/>
      <c r="P270" s="226"/>
      <c r="Q270" s="226"/>
      <c r="R270" s="226"/>
      <c r="S270" s="226"/>
      <c r="T270" s="226"/>
      <c r="U270" s="226"/>
      <c r="V270" s="226"/>
      <c r="W270" s="226"/>
      <c r="X270" s="226"/>
      <c r="Y270" s="226"/>
      <c r="Z270" s="226"/>
    </row>
    <row r="271" spans="1:26" s="252" customFormat="1">
      <c r="A271" s="403"/>
      <c r="B271" s="392"/>
      <c r="E271" s="253"/>
      <c r="F271" s="254"/>
      <c r="G271" s="255"/>
      <c r="H271" s="256"/>
      <c r="I271" s="226"/>
      <c r="J271" s="226"/>
      <c r="K271" s="226"/>
      <c r="L271" s="226"/>
      <c r="M271" s="226"/>
      <c r="N271" s="226"/>
      <c r="O271" s="226"/>
      <c r="P271" s="226"/>
      <c r="Q271" s="226"/>
      <c r="R271" s="226"/>
      <c r="S271" s="226"/>
      <c r="T271" s="226"/>
      <c r="U271" s="226"/>
      <c r="V271" s="226"/>
      <c r="W271" s="226"/>
      <c r="X271" s="226"/>
      <c r="Y271" s="226"/>
      <c r="Z271" s="226"/>
    </row>
    <row r="272" spans="1:26" s="252" customFormat="1">
      <c r="A272" s="403"/>
      <c r="B272" s="392"/>
      <c r="E272" s="253"/>
      <c r="F272" s="254"/>
      <c r="G272" s="255"/>
      <c r="H272" s="256"/>
      <c r="I272" s="226"/>
      <c r="J272" s="226"/>
      <c r="K272" s="226"/>
      <c r="L272" s="226"/>
      <c r="M272" s="226"/>
      <c r="N272" s="226"/>
      <c r="O272" s="226"/>
      <c r="P272" s="226"/>
      <c r="Q272" s="226"/>
      <c r="R272" s="226"/>
      <c r="S272" s="226"/>
      <c r="T272" s="226"/>
      <c r="U272" s="226"/>
      <c r="V272" s="226"/>
      <c r="W272" s="226"/>
      <c r="X272" s="226"/>
      <c r="Y272" s="226"/>
      <c r="Z272" s="226"/>
    </row>
    <row r="273" spans="1:26" s="252" customFormat="1">
      <c r="A273" s="403"/>
      <c r="B273" s="392"/>
      <c r="E273" s="253"/>
      <c r="F273" s="254"/>
      <c r="G273" s="255"/>
      <c r="H273" s="256"/>
      <c r="I273" s="226"/>
      <c r="J273" s="226"/>
      <c r="K273" s="226"/>
      <c r="L273" s="226"/>
      <c r="M273" s="226"/>
      <c r="N273" s="226"/>
      <c r="O273" s="226"/>
      <c r="P273" s="226"/>
      <c r="Q273" s="226"/>
      <c r="R273" s="226"/>
      <c r="S273" s="226"/>
      <c r="T273" s="226"/>
      <c r="U273" s="226"/>
      <c r="V273" s="226"/>
      <c r="W273" s="226"/>
      <c r="X273" s="226"/>
      <c r="Y273" s="226"/>
      <c r="Z273" s="226"/>
    </row>
    <row r="274" spans="1:26" s="252" customFormat="1">
      <c r="A274" s="403"/>
      <c r="B274" s="392"/>
      <c r="E274" s="253"/>
      <c r="F274" s="254"/>
      <c r="G274" s="255"/>
      <c r="H274" s="256"/>
      <c r="I274" s="226"/>
      <c r="J274" s="226"/>
      <c r="K274" s="226"/>
      <c r="L274" s="226"/>
      <c r="M274" s="226"/>
      <c r="N274" s="226"/>
      <c r="O274" s="226"/>
      <c r="P274" s="226"/>
      <c r="Q274" s="226"/>
      <c r="R274" s="226"/>
      <c r="S274" s="226"/>
      <c r="T274" s="226"/>
      <c r="U274" s="226"/>
      <c r="V274" s="226"/>
      <c r="W274" s="226"/>
      <c r="X274" s="226"/>
      <c r="Y274" s="226"/>
      <c r="Z274" s="226"/>
    </row>
    <row r="275" spans="1:26" s="252" customFormat="1">
      <c r="A275" s="403"/>
      <c r="B275" s="392"/>
      <c r="E275" s="253"/>
      <c r="F275" s="254"/>
      <c r="G275" s="255"/>
      <c r="H275" s="256"/>
      <c r="I275" s="226"/>
      <c r="J275" s="226"/>
      <c r="K275" s="226"/>
      <c r="L275" s="226"/>
      <c r="M275" s="226"/>
      <c r="N275" s="226"/>
      <c r="O275" s="226"/>
      <c r="P275" s="226"/>
      <c r="Q275" s="226"/>
      <c r="R275" s="226"/>
      <c r="S275" s="226"/>
      <c r="T275" s="226"/>
      <c r="U275" s="226"/>
      <c r="V275" s="226"/>
      <c r="W275" s="226"/>
      <c r="X275" s="226"/>
      <c r="Y275" s="226"/>
      <c r="Z275" s="226"/>
    </row>
    <row r="276" spans="1:26" s="252" customFormat="1">
      <c r="A276" s="403"/>
      <c r="B276" s="392"/>
      <c r="E276" s="253"/>
      <c r="F276" s="254"/>
      <c r="G276" s="255"/>
      <c r="H276" s="256"/>
      <c r="I276" s="226"/>
      <c r="J276" s="226"/>
      <c r="K276" s="226"/>
      <c r="L276" s="226"/>
      <c r="M276" s="226"/>
      <c r="N276" s="226"/>
      <c r="O276" s="226"/>
      <c r="P276" s="226"/>
      <c r="Q276" s="226"/>
      <c r="R276" s="226"/>
      <c r="S276" s="226"/>
      <c r="T276" s="226"/>
      <c r="U276" s="226"/>
      <c r="V276" s="226"/>
      <c r="W276" s="226"/>
      <c r="X276" s="226"/>
      <c r="Y276" s="226"/>
      <c r="Z276" s="226"/>
    </row>
    <row r="277" spans="1:26" s="252" customFormat="1">
      <c r="A277" s="403"/>
      <c r="B277" s="392"/>
      <c r="E277" s="253" t="s">
        <v>1094</v>
      </c>
      <c r="F277" s="254"/>
      <c r="G277" s="255"/>
      <c r="H277" s="256"/>
      <c r="I277" s="226"/>
      <c r="J277" s="226"/>
      <c r="K277" s="226"/>
      <c r="L277" s="226"/>
      <c r="M277" s="226"/>
      <c r="N277" s="226"/>
      <c r="O277" s="226"/>
      <c r="P277" s="226"/>
      <c r="Q277" s="226"/>
      <c r="R277" s="226"/>
      <c r="S277" s="226"/>
      <c r="T277" s="226"/>
      <c r="U277" s="226"/>
      <c r="V277" s="226"/>
      <c r="W277" s="226"/>
      <c r="X277" s="226"/>
      <c r="Y277" s="226"/>
      <c r="Z277" s="226"/>
    </row>
    <row r="278" spans="1:26" s="252" customFormat="1">
      <c r="A278" s="403"/>
      <c r="B278" s="392"/>
      <c r="E278" s="253"/>
      <c r="F278" s="254"/>
      <c r="G278" s="255"/>
      <c r="H278" s="256"/>
      <c r="I278" s="226"/>
      <c r="J278" s="226"/>
      <c r="K278" s="226"/>
      <c r="L278" s="226"/>
      <c r="M278" s="226"/>
      <c r="N278" s="226"/>
      <c r="O278" s="226"/>
      <c r="P278" s="226"/>
      <c r="Q278" s="226"/>
      <c r="R278" s="226"/>
      <c r="S278" s="226"/>
      <c r="T278" s="226"/>
      <c r="U278" s="226"/>
      <c r="V278" s="226"/>
      <c r="W278" s="226"/>
      <c r="X278" s="226"/>
      <c r="Y278" s="226"/>
      <c r="Z278" s="226"/>
    </row>
    <row r="279" spans="1:26" s="252" customFormat="1">
      <c r="A279" s="403"/>
      <c r="B279" s="392"/>
      <c r="E279" s="253"/>
      <c r="F279" s="254"/>
      <c r="G279" s="255"/>
      <c r="H279" s="256"/>
      <c r="I279" s="226"/>
      <c r="J279" s="226"/>
      <c r="K279" s="226"/>
      <c r="L279" s="226"/>
      <c r="M279" s="226"/>
      <c r="N279" s="226"/>
      <c r="O279" s="226"/>
      <c r="P279" s="226"/>
      <c r="Q279" s="226"/>
      <c r="R279" s="226"/>
      <c r="S279" s="226"/>
      <c r="T279" s="226"/>
      <c r="U279" s="226"/>
      <c r="V279" s="226"/>
      <c r="W279" s="226"/>
      <c r="X279" s="226"/>
      <c r="Y279" s="226"/>
      <c r="Z279" s="226"/>
    </row>
    <row r="280" spans="1:26" s="252" customFormat="1">
      <c r="A280" s="403"/>
      <c r="B280" s="392"/>
      <c r="E280" s="253"/>
      <c r="F280" s="254"/>
      <c r="G280" s="255"/>
      <c r="H280" s="256"/>
      <c r="I280" s="226"/>
      <c r="J280" s="226"/>
      <c r="K280" s="226"/>
      <c r="L280" s="226"/>
      <c r="M280" s="226"/>
      <c r="N280" s="226"/>
      <c r="O280" s="226"/>
      <c r="P280" s="226"/>
      <c r="Q280" s="226"/>
      <c r="R280" s="226"/>
      <c r="S280" s="226"/>
      <c r="T280" s="226"/>
      <c r="U280" s="226"/>
      <c r="V280" s="226"/>
      <c r="W280" s="226"/>
      <c r="X280" s="226"/>
      <c r="Y280" s="226"/>
      <c r="Z280" s="226"/>
    </row>
    <row r="281" spans="1:26" s="252" customFormat="1">
      <c r="A281" s="403"/>
      <c r="B281" s="392"/>
      <c r="E281" s="253"/>
      <c r="F281" s="254"/>
      <c r="G281" s="255"/>
      <c r="H281" s="256"/>
      <c r="I281" s="226"/>
      <c r="J281" s="226"/>
      <c r="K281" s="226"/>
      <c r="L281" s="226"/>
      <c r="M281" s="226"/>
      <c r="N281" s="226"/>
      <c r="O281" s="226"/>
      <c r="P281" s="226"/>
      <c r="Q281" s="226"/>
      <c r="R281" s="226"/>
      <c r="S281" s="226"/>
      <c r="T281" s="226"/>
      <c r="U281" s="226"/>
      <c r="V281" s="226"/>
      <c r="W281" s="226"/>
      <c r="X281" s="226"/>
      <c r="Y281" s="226"/>
      <c r="Z281" s="226"/>
    </row>
    <row r="282" spans="1:26" s="252" customFormat="1">
      <c r="A282" s="403"/>
      <c r="B282" s="392"/>
      <c r="E282" s="253"/>
      <c r="F282" s="254"/>
      <c r="G282" s="255"/>
      <c r="H282" s="256"/>
      <c r="I282" s="226"/>
      <c r="J282" s="226"/>
      <c r="K282" s="226"/>
      <c r="L282" s="226"/>
      <c r="M282" s="226"/>
      <c r="N282" s="226"/>
      <c r="O282" s="226"/>
      <c r="P282" s="226"/>
      <c r="Q282" s="226"/>
      <c r="R282" s="226"/>
      <c r="S282" s="226"/>
      <c r="T282" s="226"/>
      <c r="U282" s="226"/>
      <c r="V282" s="226"/>
      <c r="W282" s="226"/>
      <c r="X282" s="226"/>
      <c r="Y282" s="226"/>
      <c r="Z282" s="226"/>
    </row>
    <row r="283" spans="1:26" s="252" customFormat="1">
      <c r="A283" s="403"/>
      <c r="B283" s="392"/>
      <c r="E283" s="253"/>
      <c r="F283" s="254"/>
      <c r="G283" s="255"/>
      <c r="H283" s="256"/>
      <c r="I283" s="226"/>
      <c r="J283" s="226"/>
      <c r="K283" s="226"/>
      <c r="L283" s="226"/>
      <c r="M283" s="226"/>
      <c r="N283" s="226"/>
      <c r="O283" s="226"/>
      <c r="P283" s="226"/>
      <c r="Q283" s="226"/>
      <c r="R283" s="226"/>
      <c r="S283" s="226"/>
      <c r="T283" s="226"/>
      <c r="U283" s="226"/>
      <c r="V283" s="226"/>
      <c r="W283" s="226"/>
      <c r="X283" s="226"/>
      <c r="Y283" s="226"/>
      <c r="Z283" s="226"/>
    </row>
    <row r="284" spans="1:26" s="252" customFormat="1">
      <c r="A284" s="403"/>
      <c r="B284" s="392"/>
      <c r="E284" s="253"/>
      <c r="F284" s="254"/>
      <c r="G284" s="255"/>
      <c r="H284" s="256"/>
      <c r="I284" s="226"/>
      <c r="J284" s="226"/>
      <c r="K284" s="226"/>
      <c r="L284" s="226"/>
      <c r="M284" s="226"/>
      <c r="N284" s="226"/>
      <c r="O284" s="226"/>
      <c r="P284" s="226"/>
      <c r="Q284" s="226"/>
      <c r="R284" s="226"/>
      <c r="S284" s="226"/>
      <c r="T284" s="226"/>
      <c r="U284" s="226"/>
      <c r="V284" s="226"/>
      <c r="W284" s="226"/>
      <c r="X284" s="226"/>
      <c r="Y284" s="226"/>
      <c r="Z284" s="226"/>
    </row>
    <row r="285" spans="1:26" s="252" customFormat="1">
      <c r="A285" s="403"/>
      <c r="B285" s="392"/>
      <c r="E285" s="253"/>
      <c r="F285" s="254"/>
      <c r="G285" s="255"/>
      <c r="H285" s="256"/>
      <c r="I285" s="226"/>
      <c r="J285" s="226"/>
      <c r="K285" s="226"/>
      <c r="L285" s="226"/>
      <c r="M285" s="226"/>
      <c r="N285" s="226"/>
      <c r="O285" s="226"/>
      <c r="P285" s="226"/>
      <c r="Q285" s="226"/>
      <c r="R285" s="226"/>
      <c r="S285" s="226"/>
      <c r="T285" s="226"/>
      <c r="U285" s="226"/>
      <c r="V285" s="226"/>
      <c r="W285" s="226"/>
      <c r="X285" s="226"/>
      <c r="Y285" s="226"/>
      <c r="Z285" s="226"/>
    </row>
    <row r="286" spans="1:26" s="252" customFormat="1">
      <c r="A286" s="403"/>
      <c r="B286" s="392"/>
      <c r="E286" s="253"/>
      <c r="F286" s="254"/>
      <c r="G286" s="255"/>
      <c r="H286" s="256"/>
      <c r="I286" s="226"/>
      <c r="J286" s="226"/>
      <c r="K286" s="226"/>
      <c r="L286" s="226"/>
      <c r="M286" s="226"/>
      <c r="N286" s="226"/>
      <c r="O286" s="226"/>
      <c r="P286" s="226"/>
      <c r="Q286" s="226"/>
      <c r="R286" s="226"/>
      <c r="S286" s="226"/>
      <c r="T286" s="226"/>
      <c r="U286" s="226"/>
      <c r="V286" s="226"/>
      <c r="W286" s="226"/>
      <c r="X286" s="226"/>
      <c r="Y286" s="226"/>
      <c r="Z286" s="226"/>
    </row>
    <row r="287" spans="1:26" s="252" customFormat="1">
      <c r="A287" s="403"/>
      <c r="B287" s="392"/>
      <c r="E287" s="253"/>
      <c r="F287" s="254"/>
      <c r="G287" s="255"/>
      <c r="H287" s="256"/>
      <c r="I287" s="226"/>
      <c r="J287" s="226"/>
      <c r="K287" s="226"/>
      <c r="L287" s="226"/>
      <c r="M287" s="226"/>
      <c r="N287" s="226"/>
      <c r="O287" s="226"/>
      <c r="P287" s="226"/>
      <c r="Q287" s="226"/>
      <c r="R287" s="226"/>
      <c r="S287" s="226"/>
      <c r="T287" s="226"/>
      <c r="U287" s="226"/>
      <c r="V287" s="226"/>
      <c r="W287" s="226"/>
      <c r="X287" s="226"/>
      <c r="Y287" s="226"/>
      <c r="Z287" s="226"/>
    </row>
    <row r="288" spans="1:26" s="252" customFormat="1">
      <c r="A288" s="403"/>
      <c r="B288" s="392"/>
      <c r="E288" s="253"/>
      <c r="F288" s="254"/>
      <c r="G288" s="255"/>
      <c r="H288" s="256"/>
      <c r="I288" s="226"/>
      <c r="J288" s="226"/>
      <c r="K288" s="226"/>
      <c r="L288" s="226"/>
      <c r="M288" s="226"/>
      <c r="N288" s="226"/>
      <c r="O288" s="226"/>
      <c r="P288" s="226"/>
      <c r="Q288" s="226"/>
      <c r="R288" s="226"/>
      <c r="S288" s="226"/>
      <c r="T288" s="226"/>
      <c r="U288" s="226"/>
      <c r="V288" s="226"/>
      <c r="W288" s="226"/>
      <c r="X288" s="226"/>
      <c r="Y288" s="226"/>
      <c r="Z288" s="226"/>
    </row>
    <row r="289" spans="1:26" s="252" customFormat="1">
      <c r="A289" s="403"/>
      <c r="B289" s="392"/>
      <c r="E289" s="253"/>
      <c r="F289" s="254"/>
      <c r="G289" s="255"/>
      <c r="H289" s="256"/>
      <c r="I289" s="226"/>
      <c r="J289" s="226"/>
      <c r="K289" s="226"/>
      <c r="L289" s="226"/>
      <c r="M289" s="226"/>
      <c r="N289" s="226"/>
      <c r="O289" s="226"/>
      <c r="P289" s="226"/>
      <c r="Q289" s="226"/>
      <c r="R289" s="226"/>
      <c r="S289" s="226"/>
      <c r="T289" s="226"/>
      <c r="U289" s="226"/>
      <c r="V289" s="226"/>
      <c r="W289" s="226"/>
      <c r="X289" s="226"/>
      <c r="Y289" s="226"/>
      <c r="Z289" s="226"/>
    </row>
    <row r="290" spans="1:26" s="252" customFormat="1">
      <c r="A290" s="403"/>
      <c r="B290" s="392"/>
      <c r="E290" s="253"/>
      <c r="F290" s="254"/>
      <c r="G290" s="255"/>
      <c r="H290" s="256"/>
      <c r="I290" s="226"/>
      <c r="J290" s="226"/>
      <c r="K290" s="226"/>
      <c r="L290" s="226"/>
      <c r="M290" s="226"/>
      <c r="N290" s="226"/>
      <c r="O290" s="226"/>
      <c r="P290" s="226"/>
      <c r="Q290" s="226"/>
      <c r="R290" s="226"/>
      <c r="S290" s="226"/>
      <c r="T290" s="226"/>
      <c r="U290" s="226"/>
      <c r="V290" s="226"/>
      <c r="W290" s="226"/>
      <c r="X290" s="226"/>
      <c r="Y290" s="226"/>
      <c r="Z290" s="226"/>
    </row>
    <row r="291" spans="1:26" s="252" customFormat="1">
      <c r="A291" s="403"/>
      <c r="B291" s="392"/>
      <c r="E291" s="253"/>
      <c r="F291" s="254"/>
      <c r="G291" s="255"/>
      <c r="H291" s="256"/>
      <c r="I291" s="226"/>
      <c r="J291" s="226"/>
      <c r="K291" s="226"/>
      <c r="L291" s="226"/>
      <c r="M291" s="226"/>
      <c r="N291" s="226"/>
      <c r="O291" s="226"/>
      <c r="P291" s="226"/>
      <c r="Q291" s="226"/>
      <c r="R291" s="226"/>
      <c r="S291" s="226"/>
      <c r="T291" s="226"/>
      <c r="U291" s="226"/>
      <c r="V291" s="226"/>
      <c r="W291" s="226"/>
      <c r="X291" s="226"/>
      <c r="Y291" s="226"/>
      <c r="Z291" s="226"/>
    </row>
    <row r="292" spans="1:26" s="252" customFormat="1">
      <c r="A292" s="403"/>
      <c r="B292" s="392"/>
      <c r="E292" s="253"/>
      <c r="F292" s="254"/>
      <c r="G292" s="255"/>
      <c r="H292" s="256"/>
      <c r="I292" s="226"/>
      <c r="J292" s="226"/>
      <c r="K292" s="226"/>
      <c r="L292" s="226"/>
      <c r="M292" s="226"/>
      <c r="N292" s="226"/>
      <c r="O292" s="226"/>
      <c r="P292" s="226"/>
      <c r="Q292" s="226"/>
      <c r="R292" s="226"/>
      <c r="S292" s="226"/>
      <c r="T292" s="226"/>
      <c r="U292" s="226"/>
      <c r="V292" s="226"/>
      <c r="W292" s="226"/>
      <c r="X292" s="226"/>
      <c r="Y292" s="226"/>
      <c r="Z292" s="226"/>
    </row>
    <row r="293" spans="1:26" s="252" customFormat="1">
      <c r="A293" s="403"/>
      <c r="B293" s="392"/>
      <c r="E293" s="253"/>
      <c r="F293" s="254"/>
      <c r="G293" s="255"/>
      <c r="H293" s="256"/>
      <c r="I293" s="226"/>
      <c r="J293" s="226"/>
      <c r="K293" s="226"/>
      <c r="L293" s="226"/>
      <c r="M293" s="226"/>
      <c r="N293" s="226"/>
      <c r="O293" s="226"/>
      <c r="P293" s="226"/>
      <c r="Q293" s="226"/>
      <c r="R293" s="226"/>
      <c r="S293" s="226"/>
      <c r="T293" s="226"/>
      <c r="U293" s="226"/>
      <c r="V293" s="226"/>
      <c r="W293" s="226"/>
      <c r="X293" s="226"/>
      <c r="Y293" s="226"/>
      <c r="Z293" s="226"/>
    </row>
    <row r="294" spans="1:26" s="252" customFormat="1">
      <c r="A294" s="403"/>
      <c r="B294" s="392"/>
      <c r="E294" s="253"/>
      <c r="F294" s="254"/>
      <c r="G294" s="255"/>
      <c r="H294" s="256"/>
      <c r="I294" s="226"/>
      <c r="J294" s="226"/>
      <c r="K294" s="226"/>
      <c r="L294" s="226"/>
      <c r="M294" s="226"/>
      <c r="N294" s="226"/>
      <c r="O294" s="226"/>
      <c r="P294" s="226"/>
      <c r="Q294" s="226"/>
      <c r="R294" s="226"/>
      <c r="S294" s="226"/>
      <c r="T294" s="226"/>
      <c r="U294" s="226"/>
      <c r="V294" s="226"/>
      <c r="W294" s="226"/>
      <c r="X294" s="226"/>
      <c r="Y294" s="226"/>
      <c r="Z294" s="226"/>
    </row>
    <row r="295" spans="1:26" s="252" customFormat="1">
      <c r="A295" s="403"/>
      <c r="B295" s="392"/>
      <c r="E295" s="253"/>
      <c r="F295" s="254"/>
      <c r="G295" s="255"/>
      <c r="H295" s="256"/>
      <c r="I295" s="226"/>
      <c r="J295" s="226"/>
      <c r="K295" s="226"/>
      <c r="L295" s="226"/>
      <c r="M295" s="226"/>
      <c r="N295" s="226"/>
      <c r="O295" s="226"/>
      <c r="P295" s="226"/>
      <c r="Q295" s="226"/>
      <c r="R295" s="226"/>
      <c r="S295" s="226"/>
      <c r="T295" s="226"/>
      <c r="U295" s="226"/>
      <c r="V295" s="226"/>
      <c r="W295" s="226"/>
      <c r="X295" s="226"/>
      <c r="Y295" s="226"/>
      <c r="Z295" s="226"/>
    </row>
    <row r="296" spans="1:26" s="252" customFormat="1">
      <c r="A296" s="403"/>
      <c r="B296" s="392"/>
      <c r="E296" s="253"/>
      <c r="F296" s="254"/>
      <c r="G296" s="255"/>
      <c r="H296" s="256"/>
      <c r="I296" s="226"/>
      <c r="J296" s="226"/>
      <c r="K296" s="226"/>
      <c r="L296" s="226"/>
      <c r="M296" s="226"/>
      <c r="N296" s="226"/>
      <c r="O296" s="226"/>
      <c r="P296" s="226"/>
      <c r="Q296" s="226"/>
      <c r="R296" s="226"/>
      <c r="S296" s="226"/>
      <c r="T296" s="226"/>
      <c r="U296" s="226"/>
      <c r="V296" s="226"/>
      <c r="W296" s="226"/>
      <c r="X296" s="226"/>
      <c r="Y296" s="226"/>
      <c r="Z296" s="226"/>
    </row>
    <row r="297" spans="1:26" s="252" customFormat="1">
      <c r="A297" s="403"/>
      <c r="B297" s="392"/>
      <c r="E297" s="253"/>
      <c r="F297" s="254"/>
      <c r="G297" s="255"/>
      <c r="H297" s="256"/>
      <c r="I297" s="226"/>
      <c r="J297" s="226"/>
      <c r="K297" s="226"/>
      <c r="L297" s="226"/>
      <c r="M297" s="226"/>
      <c r="N297" s="226"/>
      <c r="O297" s="226"/>
      <c r="P297" s="226"/>
      <c r="Q297" s="226"/>
      <c r="R297" s="226"/>
      <c r="S297" s="226"/>
      <c r="T297" s="226"/>
      <c r="U297" s="226"/>
      <c r="V297" s="226"/>
      <c r="W297" s="226"/>
      <c r="X297" s="226"/>
      <c r="Y297" s="226"/>
      <c r="Z297" s="226"/>
    </row>
    <row r="298" spans="1:26" s="252" customFormat="1">
      <c r="A298" s="403"/>
      <c r="B298" s="392"/>
      <c r="E298" s="253"/>
      <c r="F298" s="254"/>
      <c r="G298" s="255"/>
      <c r="H298" s="256"/>
      <c r="I298" s="226"/>
      <c r="J298" s="226"/>
      <c r="K298" s="226"/>
      <c r="L298" s="226"/>
      <c r="M298" s="226"/>
      <c r="N298" s="226"/>
      <c r="O298" s="226"/>
      <c r="P298" s="226"/>
      <c r="Q298" s="226"/>
      <c r="R298" s="226"/>
      <c r="S298" s="226"/>
      <c r="T298" s="226"/>
      <c r="U298" s="226"/>
      <c r="V298" s="226"/>
      <c r="W298" s="226"/>
      <c r="X298" s="226"/>
      <c r="Y298" s="226"/>
      <c r="Z298" s="226"/>
    </row>
    <row r="299" spans="1:26" s="252" customFormat="1">
      <c r="A299" s="403"/>
      <c r="B299" s="392"/>
      <c r="E299" s="253"/>
      <c r="F299" s="254"/>
      <c r="G299" s="255"/>
      <c r="H299" s="256"/>
      <c r="I299" s="226"/>
      <c r="J299" s="226"/>
      <c r="K299" s="226"/>
      <c r="L299" s="226"/>
      <c r="M299" s="226"/>
      <c r="N299" s="226"/>
      <c r="O299" s="226"/>
      <c r="P299" s="226"/>
      <c r="Q299" s="226"/>
      <c r="R299" s="226"/>
      <c r="S299" s="226"/>
      <c r="T299" s="226"/>
      <c r="U299" s="226"/>
      <c r="V299" s="226"/>
      <c r="W299" s="226"/>
      <c r="X299" s="226"/>
      <c r="Y299" s="226"/>
      <c r="Z299" s="226"/>
    </row>
    <row r="300" spans="1:26" s="252" customFormat="1">
      <c r="A300" s="403"/>
      <c r="B300" s="392"/>
      <c r="E300" s="253"/>
      <c r="F300" s="254"/>
      <c r="G300" s="255"/>
      <c r="H300" s="256"/>
      <c r="I300" s="226"/>
      <c r="J300" s="226"/>
      <c r="K300" s="226"/>
      <c r="L300" s="226"/>
      <c r="M300" s="226"/>
      <c r="N300" s="226"/>
      <c r="O300" s="226"/>
      <c r="P300" s="226"/>
      <c r="Q300" s="226"/>
      <c r="R300" s="226"/>
      <c r="S300" s="226"/>
      <c r="T300" s="226"/>
      <c r="U300" s="226"/>
      <c r="V300" s="226"/>
      <c r="W300" s="226"/>
      <c r="X300" s="226"/>
      <c r="Y300" s="226"/>
      <c r="Z300" s="226"/>
    </row>
    <row r="301" spans="1:26" s="252" customFormat="1">
      <c r="A301" s="403"/>
      <c r="B301" s="392"/>
      <c r="E301" s="253"/>
      <c r="F301" s="254"/>
      <c r="G301" s="255"/>
      <c r="H301" s="256"/>
      <c r="I301" s="226"/>
      <c r="J301" s="226"/>
      <c r="K301" s="226"/>
      <c r="L301" s="226"/>
      <c r="M301" s="226"/>
      <c r="N301" s="226"/>
      <c r="O301" s="226"/>
      <c r="P301" s="226"/>
      <c r="Q301" s="226"/>
      <c r="R301" s="226"/>
      <c r="S301" s="226"/>
      <c r="T301" s="226"/>
      <c r="U301" s="226"/>
      <c r="V301" s="226"/>
      <c r="W301" s="226"/>
      <c r="X301" s="226"/>
      <c r="Y301" s="226"/>
      <c r="Z301" s="226"/>
    </row>
    <row r="302" spans="1:26" s="252" customFormat="1">
      <c r="A302" s="403"/>
      <c r="B302" s="392"/>
      <c r="E302" s="253"/>
      <c r="F302" s="254"/>
      <c r="G302" s="255"/>
      <c r="H302" s="256"/>
      <c r="I302" s="226"/>
      <c r="J302" s="226"/>
      <c r="K302" s="226"/>
      <c r="L302" s="226"/>
      <c r="M302" s="226"/>
      <c r="N302" s="226"/>
      <c r="O302" s="226"/>
      <c r="P302" s="226"/>
      <c r="Q302" s="226"/>
      <c r="R302" s="226"/>
      <c r="S302" s="226"/>
      <c r="T302" s="226"/>
      <c r="U302" s="226"/>
      <c r="V302" s="226"/>
      <c r="W302" s="226"/>
      <c r="X302" s="226"/>
      <c r="Y302" s="226"/>
      <c r="Z302" s="226"/>
    </row>
    <row r="303" spans="1:26" s="252" customFormat="1">
      <c r="A303" s="403"/>
      <c r="B303" s="392"/>
      <c r="E303" s="253"/>
      <c r="F303" s="254"/>
      <c r="G303" s="255"/>
      <c r="H303" s="256"/>
      <c r="I303" s="226"/>
      <c r="J303" s="226"/>
      <c r="K303" s="226"/>
      <c r="L303" s="226"/>
      <c r="M303" s="226"/>
      <c r="N303" s="226"/>
      <c r="O303" s="226"/>
      <c r="P303" s="226"/>
      <c r="Q303" s="226"/>
      <c r="R303" s="226"/>
      <c r="S303" s="226"/>
      <c r="T303" s="226"/>
      <c r="U303" s="226"/>
      <c r="V303" s="226"/>
      <c r="W303" s="226"/>
      <c r="X303" s="226"/>
      <c r="Y303" s="226"/>
      <c r="Z303" s="226"/>
    </row>
    <row r="304" spans="1:26" s="252" customFormat="1">
      <c r="A304" s="403"/>
      <c r="B304" s="392"/>
      <c r="E304" s="253"/>
      <c r="F304" s="254"/>
      <c r="G304" s="255"/>
      <c r="H304" s="256"/>
      <c r="I304" s="226"/>
      <c r="J304" s="226"/>
      <c r="K304" s="226"/>
      <c r="L304" s="226"/>
      <c r="M304" s="226"/>
      <c r="N304" s="226"/>
      <c r="O304" s="226"/>
      <c r="P304" s="226"/>
      <c r="Q304" s="226"/>
      <c r="R304" s="226"/>
      <c r="S304" s="226"/>
      <c r="T304" s="226"/>
      <c r="U304" s="226"/>
      <c r="V304" s="226"/>
      <c r="W304" s="226"/>
      <c r="X304" s="226"/>
      <c r="Y304" s="226"/>
      <c r="Z304" s="226"/>
    </row>
    <row r="305" spans="1:26" s="252" customFormat="1">
      <c r="A305" s="403"/>
      <c r="B305" s="392"/>
      <c r="E305" s="253"/>
      <c r="F305" s="254"/>
      <c r="G305" s="255"/>
      <c r="H305" s="256"/>
      <c r="I305" s="226"/>
      <c r="J305" s="226"/>
      <c r="K305" s="226"/>
      <c r="L305" s="226"/>
      <c r="M305" s="226"/>
      <c r="N305" s="226"/>
      <c r="O305" s="226"/>
      <c r="P305" s="226"/>
      <c r="Q305" s="226"/>
      <c r="R305" s="226"/>
      <c r="S305" s="226"/>
      <c r="T305" s="226"/>
      <c r="U305" s="226"/>
      <c r="V305" s="226"/>
      <c r="W305" s="226"/>
      <c r="X305" s="226"/>
      <c r="Y305" s="226"/>
      <c r="Z305" s="226"/>
    </row>
    <row r="306" spans="1:26" s="252" customFormat="1">
      <c r="A306" s="403"/>
      <c r="B306" s="392"/>
      <c r="E306" s="253"/>
      <c r="F306" s="254"/>
      <c r="G306" s="255"/>
      <c r="H306" s="256"/>
      <c r="I306" s="226"/>
      <c r="J306" s="226"/>
      <c r="K306" s="226"/>
      <c r="L306" s="226"/>
      <c r="M306" s="226"/>
      <c r="N306" s="226"/>
      <c r="O306" s="226"/>
      <c r="P306" s="226"/>
      <c r="Q306" s="226"/>
      <c r="R306" s="226"/>
      <c r="S306" s="226"/>
      <c r="T306" s="226"/>
      <c r="U306" s="226"/>
      <c r="V306" s="226"/>
      <c r="W306" s="226"/>
      <c r="X306" s="226"/>
      <c r="Y306" s="226"/>
      <c r="Z306" s="226"/>
    </row>
    <row r="307" spans="1:26" s="252" customFormat="1">
      <c r="A307" s="403"/>
      <c r="B307" s="392"/>
      <c r="E307" s="253"/>
      <c r="F307" s="254"/>
      <c r="G307" s="255"/>
      <c r="H307" s="256"/>
      <c r="I307" s="226"/>
      <c r="J307" s="226"/>
      <c r="K307" s="226"/>
      <c r="L307" s="226"/>
      <c r="M307" s="226"/>
      <c r="N307" s="226"/>
      <c r="O307" s="226"/>
      <c r="P307" s="226"/>
      <c r="Q307" s="226"/>
      <c r="R307" s="226"/>
      <c r="S307" s="226"/>
      <c r="T307" s="226"/>
      <c r="U307" s="226"/>
      <c r="V307" s="226"/>
      <c r="W307" s="226"/>
      <c r="X307" s="226"/>
      <c r="Y307" s="226"/>
      <c r="Z307" s="226"/>
    </row>
    <row r="308" spans="1:26" s="252" customFormat="1">
      <c r="A308" s="403"/>
      <c r="B308" s="392"/>
      <c r="E308" s="253"/>
      <c r="F308" s="254"/>
      <c r="G308" s="255"/>
      <c r="H308" s="256"/>
      <c r="I308" s="226"/>
      <c r="J308" s="226"/>
      <c r="K308" s="226"/>
      <c r="L308" s="226"/>
      <c r="M308" s="226"/>
      <c r="N308" s="226"/>
      <c r="O308" s="226"/>
      <c r="P308" s="226"/>
      <c r="Q308" s="226"/>
      <c r="R308" s="226"/>
      <c r="S308" s="226"/>
      <c r="T308" s="226"/>
      <c r="U308" s="226"/>
      <c r="V308" s="226"/>
      <c r="W308" s="226"/>
      <c r="X308" s="226"/>
      <c r="Y308" s="226"/>
      <c r="Z308" s="226"/>
    </row>
    <row r="309" spans="1:26" s="252" customFormat="1">
      <c r="A309" s="403"/>
      <c r="B309" s="392"/>
      <c r="E309" s="253"/>
      <c r="F309" s="254"/>
      <c r="G309" s="255"/>
      <c r="H309" s="256"/>
      <c r="I309" s="226"/>
      <c r="J309" s="226"/>
      <c r="K309" s="226"/>
      <c r="L309" s="226"/>
      <c r="M309" s="226"/>
      <c r="N309" s="226"/>
      <c r="O309" s="226"/>
      <c r="P309" s="226"/>
      <c r="Q309" s="226"/>
      <c r="R309" s="226"/>
      <c r="S309" s="226"/>
      <c r="T309" s="226"/>
      <c r="U309" s="226"/>
      <c r="V309" s="226"/>
      <c r="W309" s="226"/>
      <c r="X309" s="226"/>
      <c r="Y309" s="226"/>
      <c r="Z309" s="226"/>
    </row>
    <row r="310" spans="1:26" s="252" customFormat="1">
      <c r="A310" s="403"/>
      <c r="B310" s="392"/>
      <c r="E310" s="253"/>
      <c r="F310" s="254"/>
      <c r="G310" s="255"/>
      <c r="H310" s="256"/>
      <c r="I310" s="226"/>
      <c r="J310" s="226"/>
      <c r="K310" s="226"/>
      <c r="L310" s="226"/>
      <c r="M310" s="226"/>
      <c r="N310" s="226"/>
      <c r="O310" s="226"/>
      <c r="P310" s="226"/>
      <c r="Q310" s="226"/>
      <c r="R310" s="226"/>
      <c r="S310" s="226"/>
      <c r="T310" s="226"/>
      <c r="U310" s="226"/>
      <c r="V310" s="226"/>
      <c r="W310" s="226"/>
      <c r="X310" s="226"/>
      <c r="Y310" s="226"/>
      <c r="Z310" s="226"/>
    </row>
    <row r="311" spans="1:26" s="252" customFormat="1">
      <c r="A311" s="403"/>
      <c r="B311" s="392"/>
      <c r="E311" s="253"/>
      <c r="F311" s="254"/>
      <c r="G311" s="255"/>
      <c r="H311" s="256"/>
      <c r="I311" s="226"/>
      <c r="J311" s="226"/>
      <c r="K311" s="226"/>
      <c r="L311" s="226"/>
      <c r="M311" s="226"/>
      <c r="N311" s="226"/>
      <c r="O311" s="226"/>
      <c r="P311" s="226"/>
      <c r="Q311" s="226"/>
      <c r="R311" s="226"/>
      <c r="S311" s="226"/>
      <c r="T311" s="226"/>
      <c r="U311" s="226"/>
      <c r="V311" s="226"/>
      <c r="W311" s="226"/>
      <c r="X311" s="226"/>
      <c r="Y311" s="226"/>
      <c r="Z311" s="226"/>
    </row>
    <row r="312" spans="1:26" s="252" customFormat="1">
      <c r="A312" s="403"/>
      <c r="B312" s="392"/>
      <c r="E312" s="253"/>
      <c r="F312" s="254"/>
      <c r="G312" s="255"/>
      <c r="H312" s="256"/>
      <c r="I312" s="226"/>
      <c r="J312" s="226"/>
      <c r="K312" s="226"/>
      <c r="L312" s="226"/>
      <c r="M312" s="226"/>
      <c r="N312" s="226"/>
      <c r="O312" s="226"/>
      <c r="P312" s="226"/>
      <c r="Q312" s="226"/>
      <c r="R312" s="226"/>
      <c r="S312" s="226"/>
      <c r="T312" s="226"/>
      <c r="U312" s="226"/>
      <c r="V312" s="226"/>
      <c r="W312" s="226"/>
      <c r="X312" s="226"/>
      <c r="Y312" s="226"/>
      <c r="Z312" s="226"/>
    </row>
    <row r="313" spans="1:26" s="252" customFormat="1">
      <c r="A313" s="403"/>
      <c r="B313" s="392"/>
      <c r="E313" s="253"/>
      <c r="F313" s="254"/>
      <c r="G313" s="255"/>
      <c r="H313" s="256"/>
      <c r="I313" s="226"/>
      <c r="J313" s="226"/>
      <c r="K313" s="226"/>
      <c r="L313" s="226"/>
      <c r="M313" s="226"/>
      <c r="N313" s="226"/>
      <c r="O313" s="226"/>
      <c r="P313" s="226"/>
      <c r="Q313" s="226"/>
      <c r="R313" s="226"/>
      <c r="S313" s="226"/>
      <c r="T313" s="226"/>
      <c r="U313" s="226"/>
      <c r="V313" s="226"/>
      <c r="W313" s="226"/>
      <c r="X313" s="226"/>
      <c r="Y313" s="226"/>
      <c r="Z313" s="226"/>
    </row>
    <row r="314" spans="1:26" s="252" customFormat="1">
      <c r="A314" s="403"/>
      <c r="B314" s="392"/>
      <c r="E314" s="253"/>
      <c r="F314" s="254"/>
      <c r="G314" s="255"/>
      <c r="H314" s="256"/>
      <c r="I314" s="226"/>
      <c r="J314" s="226"/>
      <c r="K314" s="226"/>
      <c r="L314" s="226"/>
      <c r="M314" s="226"/>
      <c r="N314" s="226"/>
      <c r="O314" s="226"/>
      <c r="P314" s="226"/>
      <c r="Q314" s="226"/>
      <c r="R314" s="226"/>
      <c r="S314" s="226"/>
      <c r="T314" s="226"/>
      <c r="U314" s="226"/>
      <c r="V314" s="226"/>
      <c r="W314" s="226"/>
      <c r="X314" s="226"/>
      <c r="Y314" s="226"/>
      <c r="Z314" s="226"/>
    </row>
    <row r="315" spans="1:26" s="252" customFormat="1">
      <c r="A315" s="403"/>
      <c r="B315" s="392"/>
      <c r="E315" s="253"/>
      <c r="F315" s="254"/>
      <c r="G315" s="255"/>
      <c r="H315" s="256"/>
      <c r="I315" s="226"/>
      <c r="J315" s="226"/>
      <c r="K315" s="226"/>
      <c r="L315" s="226"/>
      <c r="M315" s="226"/>
      <c r="N315" s="226"/>
      <c r="O315" s="226"/>
      <c r="P315" s="226"/>
      <c r="Q315" s="226"/>
      <c r="R315" s="226"/>
      <c r="S315" s="226"/>
      <c r="T315" s="226"/>
      <c r="U315" s="226"/>
      <c r="V315" s="226"/>
      <c r="W315" s="226"/>
      <c r="X315" s="226"/>
      <c r="Y315" s="226"/>
      <c r="Z315" s="226"/>
    </row>
    <row r="316" spans="1:26" s="252" customFormat="1">
      <c r="A316" s="403"/>
      <c r="B316" s="392"/>
      <c r="E316" s="253"/>
      <c r="F316" s="254"/>
      <c r="G316" s="255"/>
      <c r="H316" s="256"/>
      <c r="I316" s="226"/>
      <c r="J316" s="226"/>
      <c r="K316" s="226"/>
      <c r="L316" s="226"/>
      <c r="M316" s="226"/>
      <c r="N316" s="226"/>
      <c r="O316" s="226"/>
      <c r="P316" s="226"/>
      <c r="Q316" s="226"/>
      <c r="R316" s="226"/>
      <c r="S316" s="226"/>
      <c r="T316" s="226"/>
      <c r="U316" s="226"/>
      <c r="V316" s="226"/>
      <c r="W316" s="226"/>
      <c r="X316" s="226"/>
      <c r="Y316" s="226"/>
      <c r="Z316" s="226"/>
    </row>
    <row r="317" spans="1:26" s="252" customFormat="1">
      <c r="A317" s="403"/>
      <c r="B317" s="392"/>
      <c r="E317" s="253"/>
      <c r="F317" s="254"/>
      <c r="G317" s="255"/>
      <c r="H317" s="256"/>
      <c r="I317" s="226"/>
      <c r="J317" s="226"/>
      <c r="K317" s="226"/>
      <c r="L317" s="226"/>
      <c r="M317" s="226"/>
      <c r="N317" s="226"/>
      <c r="O317" s="226"/>
      <c r="P317" s="226"/>
      <c r="Q317" s="226"/>
      <c r="R317" s="226"/>
      <c r="S317" s="226"/>
      <c r="T317" s="226"/>
      <c r="U317" s="226"/>
      <c r="V317" s="226"/>
      <c r="W317" s="226"/>
      <c r="X317" s="226"/>
      <c r="Y317" s="226"/>
      <c r="Z317" s="226"/>
    </row>
  </sheetData>
  <mergeCells count="2">
    <mergeCell ref="A1:H1"/>
    <mergeCell ref="K1:L1"/>
  </mergeCells>
  <phoneticPr fontId="2" type="noConversion"/>
  <printOptions horizontalCentered="1" verticalCentered="1"/>
  <pageMargins left="0.78740157480314965" right="0.78740157480314965" top="0.78740157480314965" bottom="0.78740157480314965" header="0.39370078740157483" footer="0.39370078740157483"/>
  <pageSetup paperSize="9" scale="75" orientation="portrait" horizontalDpi="300" verticalDpi="300" r:id="rId1"/>
  <headerFooter alignWithMargins="0">
    <oddHeader xml:space="preserve">&amp;C
</oddHeader>
    <oddFooter xml:space="preserve">&amp;L
&amp;C&amp;"Arial,Grassetto"IL VERDE URBANO
&amp;"Arial,Normale"Dati - 12 novembre 2010&amp;"Arial,Grassetto"
</oddFooter>
  </headerFooter>
  <rowBreaks count="1" manualBreakCount="1">
    <brk id="83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T260"/>
  <sheetViews>
    <sheetView showGridLines="0" defaultGridColor="0" topLeftCell="A33" colorId="8" zoomScale="85" zoomScaleNormal="75" workbookViewId="0">
      <selection activeCell="E74" sqref="E74"/>
    </sheetView>
  </sheetViews>
  <sheetFormatPr defaultRowHeight="12.75"/>
  <cols>
    <col min="1" max="1" width="4.85546875" style="371" customWidth="1"/>
    <col min="2" max="2" width="7.85546875" style="370" customWidth="1"/>
    <col min="3" max="3" width="6.140625" style="246" customWidth="1"/>
    <col min="4" max="4" width="2.7109375" style="246" customWidth="1"/>
    <col min="5" max="5" width="59.7109375" style="270" customWidth="1"/>
    <col min="6" max="6" width="4" style="271" customWidth="1"/>
    <col min="7" max="7" width="10.7109375" style="272" customWidth="1"/>
    <col min="8" max="8" width="10.7109375" style="273" customWidth="1"/>
    <col min="9" max="9" width="6.5703125" style="199" customWidth="1"/>
    <col min="10" max="11" width="4.85546875" style="199" customWidth="1"/>
    <col min="12" max="12" width="6.85546875" style="200" customWidth="1"/>
    <col min="13" max="13" width="22.85546875" style="201" customWidth="1"/>
    <col min="14" max="17" width="9.140625" style="200"/>
    <col min="18" max="18" width="9.140625" style="199"/>
    <col min="19" max="16384" width="9.140625" style="246"/>
  </cols>
  <sheetData>
    <row r="1" spans="1:20" ht="24.75" customHeight="1">
      <c r="A1" s="386"/>
      <c r="B1" s="387" t="s">
        <v>441</v>
      </c>
      <c r="C1" s="388"/>
      <c r="D1" s="388"/>
      <c r="E1" s="388"/>
      <c r="F1" s="389"/>
      <c r="G1" s="390"/>
      <c r="H1" s="391"/>
      <c r="I1" s="372"/>
      <c r="M1" s="1144" t="s">
        <v>1140</v>
      </c>
      <c r="N1" s="1144"/>
    </row>
    <row r="2" spans="1:20" s="261" customFormat="1" ht="22.5">
      <c r="A2" s="481" t="s">
        <v>1093</v>
      </c>
      <c r="B2" s="241"/>
      <c r="C2" s="241"/>
      <c r="D2" s="241"/>
      <c r="E2" s="384"/>
      <c r="F2" s="385"/>
      <c r="G2" s="262"/>
      <c r="H2" s="580" t="s">
        <v>1135</v>
      </c>
      <c r="I2" s="374"/>
      <c r="J2" s="258"/>
      <c r="K2" s="258"/>
      <c r="L2" s="259"/>
      <c r="M2" s="260"/>
      <c r="N2" s="259"/>
      <c r="O2" s="259"/>
      <c r="P2" s="259"/>
      <c r="Q2" s="259"/>
      <c r="R2" s="258"/>
    </row>
    <row r="3" spans="1:20" s="261" customFormat="1">
      <c r="A3" s="375" t="s">
        <v>1073</v>
      </c>
      <c r="B3" s="949" t="s">
        <v>442</v>
      </c>
      <c r="C3" s="949" t="s">
        <v>443</v>
      </c>
      <c r="D3" s="951"/>
      <c r="E3" s="962" t="s">
        <v>444</v>
      </c>
      <c r="F3" s="963" t="s">
        <v>3</v>
      </c>
      <c r="G3" s="964">
        <v>10</v>
      </c>
      <c r="H3" s="965"/>
      <c r="I3" s="956"/>
      <c r="J3" s="1029"/>
      <c r="K3" s="1029"/>
      <c r="L3" s="1030"/>
      <c r="M3" s="1031"/>
      <c r="N3" s="999" t="s">
        <v>1135</v>
      </c>
      <c r="O3" s="1030"/>
      <c r="P3" s="964"/>
      <c r="Q3" s="259"/>
      <c r="R3" s="258"/>
      <c r="S3" s="246" t="s">
        <v>1218</v>
      </c>
    </row>
    <row r="4" spans="1:20">
      <c r="A4" s="375" t="s">
        <v>1074</v>
      </c>
      <c r="B4" s="949" t="s">
        <v>442</v>
      </c>
      <c r="C4" s="949" t="s">
        <v>445</v>
      </c>
      <c r="D4" s="951"/>
      <c r="E4" s="962" t="s">
        <v>446</v>
      </c>
      <c r="F4" s="963" t="s">
        <v>3</v>
      </c>
      <c r="G4" s="964">
        <v>0</v>
      </c>
      <c r="H4" s="965"/>
      <c r="I4" s="956"/>
      <c r="J4" s="957"/>
      <c r="K4" s="957"/>
      <c r="L4" s="958"/>
      <c r="M4" s="872" t="s">
        <v>1068</v>
      </c>
      <c r="N4" s="873">
        <f>+G3+G5+G6+G11+G16+G19+G48+G50+G51</f>
        <v>2808</v>
      </c>
      <c r="O4" s="958"/>
      <c r="P4" s="964"/>
      <c r="S4" s="246" t="s">
        <v>1274</v>
      </c>
      <c r="T4" s="246" t="s">
        <v>1408</v>
      </c>
    </row>
    <row r="5" spans="1:20">
      <c r="A5" s="375" t="s">
        <v>1073</v>
      </c>
      <c r="B5" s="949" t="s">
        <v>442</v>
      </c>
      <c r="C5" s="949" t="s">
        <v>447</v>
      </c>
      <c r="D5" s="951"/>
      <c r="E5" s="962" t="s">
        <v>448</v>
      </c>
      <c r="F5" s="963" t="s">
        <v>3</v>
      </c>
      <c r="G5" s="1033">
        <v>0</v>
      </c>
      <c r="H5" s="1032"/>
      <c r="I5" s="956"/>
      <c r="J5" s="957"/>
      <c r="K5" s="957"/>
      <c r="L5" s="958"/>
      <c r="M5" s="872" t="s">
        <v>1069</v>
      </c>
      <c r="N5" s="873">
        <f>+G4+G8+G9+G10+G13+G25+G12+G14</f>
        <v>44919</v>
      </c>
      <c r="O5" s="958"/>
      <c r="P5" s="1033"/>
      <c r="S5" s="246" t="s">
        <v>1274</v>
      </c>
    </row>
    <row r="6" spans="1:20">
      <c r="A6" s="375" t="s">
        <v>1073</v>
      </c>
      <c r="B6" s="245" t="s">
        <v>442</v>
      </c>
      <c r="C6" s="245" t="s">
        <v>449</v>
      </c>
      <c r="D6" s="241"/>
      <c r="E6" s="263" t="s">
        <v>450</v>
      </c>
      <c r="F6" s="264" t="s">
        <v>3</v>
      </c>
      <c r="G6" s="795">
        <v>1991</v>
      </c>
      <c r="H6" s="378">
        <f>SUM(G3:G6)</f>
        <v>2001</v>
      </c>
      <c r="I6" s="372"/>
      <c r="M6" s="124" t="s">
        <v>1070</v>
      </c>
      <c r="N6" s="132">
        <f>+G17+G26+G28+G64</f>
        <v>1989</v>
      </c>
      <c r="P6" s="795"/>
      <c r="Q6" s="378"/>
    </row>
    <row r="7" spans="1:20">
      <c r="A7" s="375"/>
      <c r="B7" s="245"/>
      <c r="C7" s="245"/>
      <c r="D7" s="241"/>
      <c r="E7" s="242"/>
      <c r="F7" s="243"/>
      <c r="G7" s="200"/>
      <c r="H7" s="376"/>
      <c r="I7" s="372"/>
      <c r="M7" s="124" t="s">
        <v>1071</v>
      </c>
      <c r="N7" s="132">
        <f>+G38+G21+G22+G23+G30+G32+G33+G34+G36+G37+G39</f>
        <v>18736</v>
      </c>
    </row>
    <row r="8" spans="1:20">
      <c r="A8" s="375" t="s">
        <v>1074</v>
      </c>
      <c r="B8" s="245" t="s">
        <v>442</v>
      </c>
      <c r="C8" s="240" t="s">
        <v>451</v>
      </c>
      <c r="D8" s="241"/>
      <c r="E8" s="242" t="s">
        <v>524</v>
      </c>
      <c r="F8" s="243" t="s">
        <v>3</v>
      </c>
      <c r="G8" s="244">
        <v>33</v>
      </c>
      <c r="H8" s="376"/>
      <c r="I8" s="372"/>
      <c r="M8" s="124" t="s">
        <v>1072</v>
      </c>
      <c r="N8" s="132">
        <f>+G41+G42+G43+G44+G45+G46+G52+G53+G54+G55+G56+G58+G57+G59</f>
        <v>16984</v>
      </c>
      <c r="P8" s="244"/>
    </row>
    <row r="9" spans="1:20" ht="13.5" customHeight="1">
      <c r="A9" s="375" t="s">
        <v>1074</v>
      </c>
      <c r="B9" s="245" t="s">
        <v>442</v>
      </c>
      <c r="C9" s="240" t="s">
        <v>452</v>
      </c>
      <c r="D9" s="241"/>
      <c r="E9" s="242" t="s">
        <v>453</v>
      </c>
      <c r="F9" s="243" t="s">
        <v>3</v>
      </c>
      <c r="G9" s="244">
        <v>302</v>
      </c>
      <c r="H9" s="376"/>
      <c r="I9" s="372"/>
      <c r="M9" s="124" t="s">
        <v>1134</v>
      </c>
      <c r="N9" s="132">
        <f>+G62+G63+G66</f>
        <v>2787</v>
      </c>
      <c r="P9" s="244"/>
    </row>
    <row r="10" spans="1:20" ht="12.4" customHeight="1">
      <c r="A10" s="375" t="s">
        <v>1074</v>
      </c>
      <c r="B10" s="245" t="s">
        <v>442</v>
      </c>
      <c r="C10" s="240" t="s">
        <v>454</v>
      </c>
      <c r="D10" s="241"/>
      <c r="E10" s="242" t="s">
        <v>234</v>
      </c>
      <c r="F10" s="243" t="s">
        <v>3</v>
      </c>
      <c r="G10" s="244">
        <v>276</v>
      </c>
      <c r="H10" s="376"/>
      <c r="I10" s="796"/>
      <c r="M10" s="124" t="s">
        <v>1131</v>
      </c>
      <c r="N10" s="123">
        <f>SUM(N4:N9)</f>
        <v>88223</v>
      </c>
      <c r="O10" s="123"/>
      <c r="P10" s="244"/>
    </row>
    <row r="11" spans="1:20" s="267" customFormat="1" ht="12.75" customHeight="1">
      <c r="A11" s="375" t="s">
        <v>1073</v>
      </c>
      <c r="B11" s="245" t="s">
        <v>442</v>
      </c>
      <c r="C11" s="240" t="s">
        <v>455</v>
      </c>
      <c r="D11" s="241"/>
      <c r="E11" s="242" t="s">
        <v>456</v>
      </c>
      <c r="F11" s="243" t="s">
        <v>3</v>
      </c>
      <c r="G11" s="244">
        <v>472</v>
      </c>
      <c r="H11" s="379"/>
      <c r="I11" s="796"/>
      <c r="J11" s="199"/>
      <c r="K11" s="199"/>
      <c r="L11" s="200"/>
      <c r="M11" s="201"/>
      <c r="N11" s="200"/>
      <c r="O11" s="200"/>
      <c r="P11" s="244"/>
      <c r="Q11" s="200"/>
      <c r="R11" s="199"/>
    </row>
    <row r="12" spans="1:20" s="266" customFormat="1" ht="12.75" customHeight="1">
      <c r="A12" s="375" t="s">
        <v>1074</v>
      </c>
      <c r="B12" s="245" t="s">
        <v>457</v>
      </c>
      <c r="C12" s="240" t="s">
        <v>458</v>
      </c>
      <c r="D12" s="241"/>
      <c r="E12" s="242" t="s">
        <v>459</v>
      </c>
      <c r="F12" s="243" t="s">
        <v>3</v>
      </c>
      <c r="G12" s="244">
        <v>111</v>
      </c>
      <c r="H12" s="377"/>
      <c r="I12" s="372"/>
      <c r="J12" s="199"/>
      <c r="K12" s="199"/>
      <c r="L12" s="200"/>
      <c r="M12" s="201"/>
      <c r="N12" s="200"/>
      <c r="O12" s="200"/>
      <c r="P12" s="244"/>
      <c r="Q12" s="200"/>
      <c r="R12" s="199"/>
    </row>
    <row r="13" spans="1:20" s="266" customFormat="1" ht="12.75" customHeight="1">
      <c r="A13" s="375" t="s">
        <v>1074</v>
      </c>
      <c r="B13" s="245" t="s">
        <v>457</v>
      </c>
      <c r="C13" s="240" t="s">
        <v>693</v>
      </c>
      <c r="D13" s="241"/>
      <c r="E13" s="242" t="s">
        <v>1110</v>
      </c>
      <c r="F13" s="243" t="s">
        <v>3</v>
      </c>
      <c r="G13" s="244">
        <v>2406</v>
      </c>
      <c r="H13" s="377"/>
      <c r="I13" s="372"/>
      <c r="J13" s="199"/>
      <c r="K13" s="199"/>
      <c r="L13" s="200"/>
      <c r="M13" s="201"/>
      <c r="N13" s="200"/>
      <c r="O13" s="200"/>
      <c r="P13" s="244"/>
      <c r="Q13" s="200"/>
      <c r="R13" s="199"/>
    </row>
    <row r="14" spans="1:20" s="266" customFormat="1" ht="12.75" customHeight="1">
      <c r="A14" s="375" t="s">
        <v>1074</v>
      </c>
      <c r="B14" s="245" t="s">
        <v>457</v>
      </c>
      <c r="C14" s="240" t="s">
        <v>695</v>
      </c>
      <c r="D14" s="241"/>
      <c r="E14" s="263" t="s">
        <v>1203</v>
      </c>
      <c r="F14" s="264" t="s">
        <v>3</v>
      </c>
      <c r="G14" s="268">
        <v>41699</v>
      </c>
      <c r="H14" s="378">
        <f>SUM(G8:G14)</f>
        <v>45299</v>
      </c>
      <c r="I14" s="796"/>
      <c r="J14" s="199"/>
      <c r="K14" s="199"/>
      <c r="L14" s="200"/>
      <c r="M14" s="201"/>
      <c r="N14" s="200"/>
      <c r="O14" s="200"/>
      <c r="P14" s="268"/>
      <c r="Q14" s="378"/>
      <c r="R14" s="199"/>
    </row>
    <row r="15" spans="1:20" ht="12" customHeight="1">
      <c r="A15" s="375"/>
      <c r="B15" s="245"/>
      <c r="C15" s="240"/>
      <c r="D15" s="241"/>
      <c r="E15" s="242"/>
      <c r="F15" s="243"/>
      <c r="G15" s="244"/>
      <c r="H15" s="376"/>
      <c r="I15" s="372"/>
      <c r="P15" s="244"/>
    </row>
    <row r="16" spans="1:20" ht="12.4" customHeight="1">
      <c r="A16" s="375" t="s">
        <v>1073</v>
      </c>
      <c r="B16" s="245" t="s">
        <v>442</v>
      </c>
      <c r="C16" s="240" t="s">
        <v>460</v>
      </c>
      <c r="D16" s="241"/>
      <c r="E16" s="242" t="s">
        <v>461</v>
      </c>
      <c r="F16" s="243" t="s">
        <v>3</v>
      </c>
      <c r="G16" s="794">
        <v>4</v>
      </c>
      <c r="H16" s="376"/>
      <c r="I16" s="372"/>
      <c r="P16" s="794"/>
    </row>
    <row r="17" spans="1:19" ht="12.4" customHeight="1">
      <c r="A17" s="375" t="s">
        <v>1075</v>
      </c>
      <c r="B17" s="949" t="s">
        <v>442</v>
      </c>
      <c r="C17" s="950" t="s">
        <v>462</v>
      </c>
      <c r="D17" s="951"/>
      <c r="E17" s="1034" t="s">
        <v>463</v>
      </c>
      <c r="F17" s="963" t="s">
        <v>3</v>
      </c>
      <c r="G17" s="964">
        <v>292</v>
      </c>
      <c r="H17" s="965"/>
      <c r="I17" s="956"/>
      <c r="J17" s="957"/>
      <c r="K17" s="957"/>
      <c r="L17" s="958"/>
      <c r="M17" s="959"/>
      <c r="N17" s="958"/>
      <c r="O17" s="958"/>
      <c r="P17" s="964"/>
      <c r="S17" s="246" t="s">
        <v>1218</v>
      </c>
    </row>
    <row r="18" spans="1:19" ht="12.4" customHeight="1">
      <c r="A18" s="375" t="s">
        <v>1073</v>
      </c>
      <c r="B18" s="949" t="s">
        <v>442</v>
      </c>
      <c r="C18" s="950" t="s">
        <v>464</v>
      </c>
      <c r="D18" s="951"/>
      <c r="E18" s="962" t="s">
        <v>465</v>
      </c>
      <c r="F18" s="963" t="s">
        <v>3</v>
      </c>
      <c r="G18" s="954">
        <v>0</v>
      </c>
      <c r="H18" s="1032"/>
      <c r="I18" s="956"/>
      <c r="J18" s="957"/>
      <c r="K18" s="957"/>
      <c r="L18" s="958"/>
      <c r="M18" s="959"/>
      <c r="N18" s="958"/>
      <c r="O18" s="958"/>
      <c r="P18" s="954"/>
      <c r="Q18" s="380"/>
      <c r="S18" s="246" t="s">
        <v>1274</v>
      </c>
    </row>
    <row r="19" spans="1:19" ht="12.4" customHeight="1">
      <c r="A19" s="375" t="s">
        <v>1073</v>
      </c>
      <c r="B19" s="949" t="s">
        <v>457</v>
      </c>
      <c r="C19" s="950" t="s">
        <v>820</v>
      </c>
      <c r="D19" s="951"/>
      <c r="E19" s="952" t="s">
        <v>465</v>
      </c>
      <c r="F19" s="953" t="s">
        <v>3</v>
      </c>
      <c r="G19" s="954">
        <v>173</v>
      </c>
      <c r="H19" s="955">
        <f>SUM(G16:G19)</f>
        <v>469</v>
      </c>
      <c r="I19" s="956"/>
      <c r="J19" s="957"/>
      <c r="K19" s="957"/>
      <c r="L19" s="958"/>
      <c r="M19" s="959"/>
      <c r="N19" s="958"/>
      <c r="O19" s="958"/>
      <c r="P19" s="954"/>
      <c r="Q19" s="380"/>
      <c r="S19" s="246" t="s">
        <v>1271</v>
      </c>
    </row>
    <row r="20" spans="1:19" ht="12" customHeight="1">
      <c r="A20" s="375"/>
      <c r="B20" s="245"/>
      <c r="C20" s="240"/>
      <c r="D20" s="241"/>
      <c r="E20" s="242"/>
      <c r="F20" s="243"/>
      <c r="G20" s="200"/>
      <c r="H20" s="376"/>
      <c r="I20" s="372"/>
    </row>
    <row r="21" spans="1:19" ht="12.4" customHeight="1">
      <c r="A21" s="375" t="s">
        <v>1076</v>
      </c>
      <c r="B21" s="949" t="s">
        <v>442</v>
      </c>
      <c r="C21" s="950" t="s">
        <v>466</v>
      </c>
      <c r="D21" s="951"/>
      <c r="E21" s="962" t="s">
        <v>467</v>
      </c>
      <c r="F21" s="963" t="s">
        <v>3</v>
      </c>
      <c r="G21" s="964">
        <v>25</v>
      </c>
      <c r="H21" s="965"/>
      <c r="I21" s="956"/>
      <c r="J21" s="957"/>
      <c r="K21" s="957"/>
      <c r="L21" s="958"/>
      <c r="M21" s="959"/>
      <c r="N21" s="958"/>
      <c r="O21" s="958"/>
      <c r="P21" s="964"/>
      <c r="S21" s="246" t="s">
        <v>1218</v>
      </c>
    </row>
    <row r="22" spans="1:19" ht="12.4" customHeight="1">
      <c r="A22" s="375" t="s">
        <v>1076</v>
      </c>
      <c r="B22" s="245" t="s">
        <v>442</v>
      </c>
      <c r="C22" s="240" t="s">
        <v>468</v>
      </c>
      <c r="D22" s="241"/>
      <c r="E22" s="242" t="s">
        <v>469</v>
      </c>
      <c r="F22" s="243" t="s">
        <v>3</v>
      </c>
      <c r="G22" s="244">
        <v>164</v>
      </c>
      <c r="H22" s="376"/>
      <c r="I22" s="372"/>
      <c r="P22" s="244"/>
    </row>
    <row r="23" spans="1:19" ht="12.4" customHeight="1">
      <c r="A23" s="375" t="s">
        <v>1076</v>
      </c>
      <c r="B23" s="949" t="s">
        <v>442</v>
      </c>
      <c r="C23" s="950" t="s">
        <v>470</v>
      </c>
      <c r="D23" s="951"/>
      <c r="E23" s="952" t="s">
        <v>471</v>
      </c>
      <c r="F23" s="953" t="s">
        <v>3</v>
      </c>
      <c r="G23" s="954">
        <v>0</v>
      </c>
      <c r="H23" s="955">
        <f>SUM(G21:G23)</f>
        <v>189</v>
      </c>
      <c r="I23" s="956"/>
      <c r="J23" s="957"/>
      <c r="K23" s="957"/>
      <c r="L23" s="958"/>
      <c r="M23" s="959"/>
      <c r="N23" s="958"/>
      <c r="O23" s="958"/>
      <c r="P23" s="954"/>
      <c r="Q23" s="380"/>
      <c r="S23" s="246" t="s">
        <v>1274</v>
      </c>
    </row>
    <row r="24" spans="1:19" ht="12" customHeight="1">
      <c r="A24" s="375"/>
      <c r="B24" s="245"/>
      <c r="C24" s="240"/>
      <c r="D24" s="241"/>
      <c r="E24" s="242"/>
      <c r="F24" s="243"/>
      <c r="G24" s="200"/>
      <c r="H24" s="381"/>
      <c r="I24" s="372"/>
    </row>
    <row r="25" spans="1:19" ht="12.4" customHeight="1">
      <c r="A25" s="375" t="s">
        <v>1074</v>
      </c>
      <c r="B25" s="245" t="s">
        <v>442</v>
      </c>
      <c r="C25" s="240" t="s">
        <v>472</v>
      </c>
      <c r="D25" s="241"/>
      <c r="E25" s="242" t="s">
        <v>389</v>
      </c>
      <c r="F25" s="243" t="s">
        <v>3</v>
      </c>
      <c r="G25" s="244">
        <v>92</v>
      </c>
      <c r="H25" s="376"/>
      <c r="I25" s="372"/>
      <c r="P25" s="244"/>
    </row>
    <row r="26" spans="1:19" ht="12.4" customHeight="1">
      <c r="A26" s="375" t="s">
        <v>1075</v>
      </c>
      <c r="B26" s="949" t="s">
        <v>473</v>
      </c>
      <c r="C26" s="950" t="s">
        <v>474</v>
      </c>
      <c r="D26" s="951"/>
      <c r="E26" s="952" t="s">
        <v>475</v>
      </c>
      <c r="F26" s="953" t="s">
        <v>3</v>
      </c>
      <c r="G26" s="954">
        <v>484</v>
      </c>
      <c r="H26" s="1035">
        <f>SUM(G25:G26)</f>
        <v>576</v>
      </c>
      <c r="I26" s="956"/>
      <c r="J26" s="957"/>
      <c r="K26" s="957"/>
      <c r="L26" s="958"/>
      <c r="M26" s="959"/>
      <c r="N26" s="958"/>
      <c r="O26" s="958"/>
      <c r="P26" s="954"/>
      <c r="Q26" s="378"/>
      <c r="S26" s="246" t="s">
        <v>1218</v>
      </c>
    </row>
    <row r="27" spans="1:19" ht="12" customHeight="1">
      <c r="A27" s="375"/>
      <c r="B27" s="245"/>
      <c r="C27" s="240"/>
      <c r="D27" s="241"/>
      <c r="E27" s="242"/>
      <c r="F27" s="243"/>
      <c r="G27" s="200"/>
      <c r="H27" s="379"/>
      <c r="I27" s="372"/>
    </row>
    <row r="28" spans="1:19" ht="12.4" customHeight="1">
      <c r="A28" s="375" t="s">
        <v>1075</v>
      </c>
      <c r="B28" s="245" t="s">
        <v>442</v>
      </c>
      <c r="C28" s="245" t="s">
        <v>4</v>
      </c>
      <c r="D28" s="241"/>
      <c r="E28" s="263" t="s">
        <v>476</v>
      </c>
      <c r="F28" s="264" t="s">
        <v>3</v>
      </c>
      <c r="G28" s="265">
        <v>487</v>
      </c>
      <c r="H28" s="378">
        <f>SUM(G28)</f>
        <v>487</v>
      </c>
      <c r="I28" s="796"/>
      <c r="P28" s="265"/>
      <c r="Q28" s="378"/>
    </row>
    <row r="29" spans="1:19" ht="12" customHeight="1">
      <c r="A29" s="375"/>
      <c r="B29" s="245"/>
      <c r="C29" s="240"/>
      <c r="D29" s="241"/>
      <c r="E29" s="242"/>
      <c r="F29" s="243"/>
      <c r="G29" s="200"/>
      <c r="H29" s="376"/>
      <c r="I29" s="372"/>
    </row>
    <row r="30" spans="1:19" ht="12.4" customHeight="1">
      <c r="A30" s="375" t="s">
        <v>1076</v>
      </c>
      <c r="B30" s="949" t="s">
        <v>442</v>
      </c>
      <c r="C30" s="950" t="s">
        <v>477</v>
      </c>
      <c r="D30" s="951"/>
      <c r="E30" s="962" t="s">
        <v>478</v>
      </c>
      <c r="F30" s="963" t="s">
        <v>3</v>
      </c>
      <c r="G30" s="964">
        <v>0</v>
      </c>
      <c r="H30" s="965"/>
      <c r="I30" s="956"/>
      <c r="J30" s="957"/>
      <c r="K30" s="957"/>
      <c r="L30" s="958"/>
      <c r="M30" s="959"/>
      <c r="N30" s="958"/>
      <c r="O30" s="958"/>
      <c r="P30" s="964"/>
      <c r="S30" s="246" t="s">
        <v>1274</v>
      </c>
    </row>
    <row r="31" spans="1:19" ht="12.4" customHeight="1">
      <c r="A31" s="375"/>
      <c r="B31" s="245" t="s">
        <v>442</v>
      </c>
      <c r="C31" s="240" t="s">
        <v>479</v>
      </c>
      <c r="D31" s="241"/>
      <c r="E31" s="242" t="s">
        <v>480</v>
      </c>
      <c r="F31" s="243" t="s">
        <v>3</v>
      </c>
      <c r="G31" s="200"/>
      <c r="H31" s="376"/>
      <c r="I31" s="372"/>
    </row>
    <row r="32" spans="1:19" ht="12.4" customHeight="1">
      <c r="A32" s="375" t="s">
        <v>1076</v>
      </c>
      <c r="B32" s="245" t="s">
        <v>442</v>
      </c>
      <c r="C32" s="240" t="s">
        <v>481</v>
      </c>
      <c r="D32" s="241"/>
      <c r="E32" s="242" t="s">
        <v>482</v>
      </c>
      <c r="F32" s="243" t="s">
        <v>3</v>
      </c>
      <c r="G32" s="244">
        <v>169</v>
      </c>
      <c r="H32" s="379"/>
      <c r="I32" s="372"/>
      <c r="P32" s="244"/>
    </row>
    <row r="33" spans="1:19" ht="12.4" customHeight="1">
      <c r="A33" s="375" t="s">
        <v>1076</v>
      </c>
      <c r="B33" s="245" t="s">
        <v>457</v>
      </c>
      <c r="C33" s="240" t="s">
        <v>483</v>
      </c>
      <c r="D33" s="241"/>
      <c r="E33" s="242" t="s">
        <v>484</v>
      </c>
      <c r="F33" s="243" t="s">
        <v>3</v>
      </c>
      <c r="G33" s="244">
        <v>73</v>
      </c>
      <c r="H33" s="377"/>
      <c r="I33" s="372"/>
      <c r="P33" s="244"/>
    </row>
    <row r="34" spans="1:19" ht="12.4" customHeight="1">
      <c r="A34" s="375" t="s">
        <v>1076</v>
      </c>
      <c r="B34" s="949" t="s">
        <v>457</v>
      </c>
      <c r="C34" s="950" t="s">
        <v>485</v>
      </c>
      <c r="D34" s="951"/>
      <c r="E34" s="952" t="s">
        <v>486</v>
      </c>
      <c r="F34" s="953" t="s">
        <v>3</v>
      </c>
      <c r="G34" s="954">
        <v>0</v>
      </c>
      <c r="H34" s="955">
        <f>SUM(G30:G34)</f>
        <v>242</v>
      </c>
      <c r="I34" s="956"/>
      <c r="J34" s="957"/>
      <c r="K34" s="957"/>
      <c r="L34" s="958"/>
      <c r="M34" s="959"/>
      <c r="N34" s="958"/>
      <c r="O34" s="958"/>
      <c r="P34" s="954"/>
      <c r="Q34" s="380"/>
      <c r="S34" s="246" t="s">
        <v>1274</v>
      </c>
    </row>
    <row r="35" spans="1:19" ht="12.4" customHeight="1">
      <c r="A35" s="375"/>
      <c r="B35" s="245"/>
      <c r="C35" s="240"/>
      <c r="D35" s="266"/>
      <c r="E35" s="242"/>
      <c r="F35" s="243"/>
      <c r="G35" s="200"/>
      <c r="H35" s="376"/>
      <c r="I35" s="372"/>
      <c r="M35" s="269"/>
    </row>
    <row r="36" spans="1:19" ht="12.4" customHeight="1">
      <c r="A36" s="375" t="s">
        <v>1076</v>
      </c>
      <c r="B36" s="949" t="s">
        <v>442</v>
      </c>
      <c r="C36" s="950" t="s">
        <v>487</v>
      </c>
      <c r="D36" s="1036"/>
      <c r="E36" s="962" t="s">
        <v>425</v>
      </c>
      <c r="F36" s="963" t="s">
        <v>3</v>
      </c>
      <c r="G36" s="964">
        <v>587</v>
      </c>
      <c r="H36" s="965"/>
      <c r="I36" s="1037"/>
      <c r="J36" s="957"/>
      <c r="K36" s="957"/>
      <c r="L36" s="958"/>
      <c r="M36" s="959"/>
      <c r="N36" s="958"/>
      <c r="O36" s="958"/>
      <c r="P36" s="964"/>
      <c r="S36" s="246" t="s">
        <v>1218</v>
      </c>
    </row>
    <row r="37" spans="1:19" ht="12.4" customHeight="1">
      <c r="A37" s="375" t="s">
        <v>1076</v>
      </c>
      <c r="B37" s="245" t="s">
        <v>442</v>
      </c>
      <c r="C37" s="240" t="s">
        <v>488</v>
      </c>
      <c r="D37" s="241"/>
      <c r="E37" s="242" t="s">
        <v>489</v>
      </c>
      <c r="F37" s="243" t="s">
        <v>3</v>
      </c>
      <c r="G37" s="244">
        <v>202</v>
      </c>
      <c r="H37" s="376"/>
      <c r="I37" s="796"/>
      <c r="P37" s="244"/>
    </row>
    <row r="38" spans="1:19" ht="12.4" customHeight="1">
      <c r="A38" s="375" t="s">
        <v>1076</v>
      </c>
      <c r="B38" s="949" t="s">
        <v>442</v>
      </c>
      <c r="C38" s="950" t="s">
        <v>490</v>
      </c>
      <c r="D38" s="951"/>
      <c r="E38" s="962" t="s">
        <v>950</v>
      </c>
      <c r="F38" s="963" t="s">
        <v>3</v>
      </c>
      <c r="G38" s="958">
        <v>0</v>
      </c>
      <c r="H38" s="1026"/>
      <c r="I38" s="956"/>
      <c r="J38" s="957"/>
      <c r="K38" s="957"/>
      <c r="L38" s="958"/>
      <c r="M38" s="959"/>
      <c r="N38" s="958"/>
      <c r="O38" s="958"/>
      <c r="P38" s="958"/>
      <c r="S38" s="246" t="s">
        <v>1274</v>
      </c>
    </row>
    <row r="39" spans="1:19" ht="12.4" customHeight="1">
      <c r="A39" s="375" t="s">
        <v>1076</v>
      </c>
      <c r="B39" s="949" t="s">
        <v>457</v>
      </c>
      <c r="C39" s="950" t="s">
        <v>491</v>
      </c>
      <c r="D39" s="951"/>
      <c r="E39" s="952" t="s">
        <v>910</v>
      </c>
      <c r="F39" s="953" t="s">
        <v>3</v>
      </c>
      <c r="G39" s="954">
        <v>17516</v>
      </c>
      <c r="H39" s="955">
        <f>SUM(G36:G39)</f>
        <v>18305</v>
      </c>
      <c r="I39" s="956"/>
      <c r="J39" s="957"/>
      <c r="K39" s="957"/>
      <c r="L39" s="958"/>
      <c r="M39" s="959"/>
      <c r="N39" s="958"/>
      <c r="O39" s="958"/>
      <c r="P39" s="954"/>
      <c r="Q39" s="380"/>
      <c r="S39" s="246" t="s">
        <v>1218</v>
      </c>
    </row>
    <row r="40" spans="1:19" ht="12" customHeight="1">
      <c r="A40" s="375"/>
      <c r="B40" s="245"/>
      <c r="C40" s="240"/>
      <c r="D40" s="241"/>
      <c r="E40" s="242"/>
      <c r="F40" s="243"/>
      <c r="G40" s="200"/>
      <c r="H40" s="376"/>
      <c r="I40" s="372"/>
    </row>
    <row r="41" spans="1:19" ht="12.4" customHeight="1">
      <c r="A41" s="375" t="s">
        <v>1079</v>
      </c>
      <c r="B41" s="949" t="s">
        <v>442</v>
      </c>
      <c r="C41" s="950" t="s">
        <v>492</v>
      </c>
      <c r="D41" s="951"/>
      <c r="E41" s="962" t="s">
        <v>208</v>
      </c>
      <c r="F41" s="963" t="s">
        <v>3</v>
      </c>
      <c r="G41" s="964">
        <v>381</v>
      </c>
      <c r="H41" s="965"/>
      <c r="I41" s="956"/>
      <c r="J41" s="957"/>
      <c r="K41" s="957"/>
      <c r="L41" s="958"/>
      <c r="M41" s="959"/>
      <c r="N41" s="958"/>
      <c r="O41" s="958"/>
      <c r="P41" s="964"/>
      <c r="S41" s="246" t="s">
        <v>1218</v>
      </c>
    </row>
    <row r="42" spans="1:19" ht="12.4" customHeight="1">
      <c r="A42" s="375" t="s">
        <v>1079</v>
      </c>
      <c r="B42" s="245" t="s">
        <v>473</v>
      </c>
      <c r="C42" s="240" t="s">
        <v>493</v>
      </c>
      <c r="D42" s="241"/>
      <c r="E42" s="242" t="s">
        <v>410</v>
      </c>
      <c r="F42" s="243" t="s">
        <v>3</v>
      </c>
      <c r="G42" s="244">
        <v>2104</v>
      </c>
      <c r="H42" s="376"/>
      <c r="I42" s="372"/>
      <c r="P42" s="244"/>
    </row>
    <row r="43" spans="1:19" ht="12.4" customHeight="1">
      <c r="A43" s="375" t="s">
        <v>1079</v>
      </c>
      <c r="B43" s="949" t="s">
        <v>473</v>
      </c>
      <c r="C43" s="950" t="s">
        <v>494</v>
      </c>
      <c r="D43" s="951"/>
      <c r="E43" s="962" t="s">
        <v>495</v>
      </c>
      <c r="F43" s="963" t="s">
        <v>3</v>
      </c>
      <c r="G43" s="964">
        <v>0</v>
      </c>
      <c r="H43" s="965"/>
      <c r="I43" s="956"/>
      <c r="J43" s="957"/>
      <c r="K43" s="957"/>
      <c r="L43" s="958"/>
      <c r="M43" s="959"/>
      <c r="N43" s="958"/>
      <c r="O43" s="958"/>
      <c r="P43" s="964"/>
      <c r="S43" s="246" t="s">
        <v>1274</v>
      </c>
    </row>
    <row r="44" spans="1:19" ht="12.4" customHeight="1">
      <c r="A44" s="375" t="s">
        <v>1079</v>
      </c>
      <c r="B44" s="245" t="s">
        <v>442</v>
      </c>
      <c r="C44" s="240" t="s">
        <v>496</v>
      </c>
      <c r="D44" s="241"/>
      <c r="E44" s="242" t="s">
        <v>497</v>
      </c>
      <c r="F44" s="243" t="s">
        <v>3</v>
      </c>
      <c r="G44" s="244">
        <v>142</v>
      </c>
      <c r="H44" s="376"/>
      <c r="I44" s="372"/>
      <c r="P44" s="244"/>
    </row>
    <row r="45" spans="1:19" ht="12.4" customHeight="1">
      <c r="A45" s="375" t="s">
        <v>1079</v>
      </c>
      <c r="B45" s="245" t="s">
        <v>442</v>
      </c>
      <c r="C45" s="240" t="s">
        <v>498</v>
      </c>
      <c r="D45" s="241"/>
      <c r="E45" s="242" t="s">
        <v>499</v>
      </c>
      <c r="F45" s="243" t="s">
        <v>3</v>
      </c>
      <c r="G45" s="244">
        <v>1752</v>
      </c>
      <c r="H45" s="379"/>
      <c r="I45" s="372"/>
      <c r="P45" s="244"/>
    </row>
    <row r="46" spans="1:19" ht="12.4" customHeight="1">
      <c r="A46" s="375" t="s">
        <v>1079</v>
      </c>
      <c r="B46" s="245" t="s">
        <v>457</v>
      </c>
      <c r="C46" s="240" t="s">
        <v>500</v>
      </c>
      <c r="D46" s="241"/>
      <c r="E46" s="263" t="s">
        <v>501</v>
      </c>
      <c r="F46" s="264" t="s">
        <v>3</v>
      </c>
      <c r="G46" s="268">
        <v>266</v>
      </c>
      <c r="H46" s="380">
        <f>SUM(G41:G46)</f>
        <v>4645</v>
      </c>
      <c r="I46" s="372"/>
      <c r="P46" s="268"/>
      <c r="Q46" s="380"/>
    </row>
    <row r="47" spans="1:19" ht="12" customHeight="1">
      <c r="A47" s="375"/>
      <c r="B47" s="245"/>
      <c r="C47" s="240"/>
      <c r="D47" s="241"/>
      <c r="E47" s="242"/>
      <c r="F47" s="243"/>
      <c r="G47" s="200"/>
      <c r="H47" s="376"/>
      <c r="I47" s="372"/>
    </row>
    <row r="48" spans="1:19" ht="12.4" customHeight="1">
      <c r="A48" s="375" t="s">
        <v>1073</v>
      </c>
      <c r="B48" s="245" t="s">
        <v>442</v>
      </c>
      <c r="C48" s="240" t="s">
        <v>26</v>
      </c>
      <c r="D48" s="241"/>
      <c r="E48" s="242" t="s">
        <v>502</v>
      </c>
      <c r="F48" s="243" t="s">
        <v>3</v>
      </c>
      <c r="G48" s="244">
        <v>158</v>
      </c>
      <c r="H48" s="376"/>
      <c r="I48" s="372"/>
      <c r="P48" s="244"/>
    </row>
    <row r="49" spans="1:19" ht="12.4" customHeight="1">
      <c r="A49" s="375"/>
      <c r="B49" s="245" t="s">
        <v>442</v>
      </c>
      <c r="C49" s="240" t="s">
        <v>28</v>
      </c>
      <c r="D49" s="241"/>
      <c r="E49" s="242" t="s">
        <v>503</v>
      </c>
      <c r="F49" s="243" t="s">
        <v>3</v>
      </c>
      <c r="G49" s="200"/>
      <c r="H49" s="376"/>
      <c r="I49" s="372"/>
    </row>
    <row r="50" spans="1:19" ht="12.4" customHeight="1">
      <c r="A50" s="375" t="s">
        <v>1073</v>
      </c>
      <c r="B50" s="949" t="s">
        <v>442</v>
      </c>
      <c r="C50" s="950" t="s">
        <v>30</v>
      </c>
      <c r="D50" s="951"/>
      <c r="E50" s="962" t="s">
        <v>318</v>
      </c>
      <c r="F50" s="963" t="s">
        <v>3</v>
      </c>
      <c r="G50" s="964">
        <v>0</v>
      </c>
      <c r="H50" s="965"/>
      <c r="I50" s="956"/>
      <c r="J50" s="957"/>
      <c r="K50" s="957"/>
      <c r="L50" s="958"/>
      <c r="M50" s="959"/>
      <c r="N50" s="958"/>
      <c r="O50" s="958"/>
      <c r="P50" s="964"/>
      <c r="S50" s="246" t="s">
        <v>1274</v>
      </c>
    </row>
    <row r="51" spans="1:19" ht="12.4" customHeight="1">
      <c r="A51" s="375" t="s">
        <v>1073</v>
      </c>
      <c r="B51" s="1038" t="s">
        <v>442</v>
      </c>
      <c r="C51" s="1039" t="s">
        <v>113</v>
      </c>
      <c r="D51" s="1040"/>
      <c r="E51" s="1041" t="s">
        <v>318</v>
      </c>
      <c r="F51" s="1042" t="s">
        <v>3</v>
      </c>
      <c r="G51" s="964">
        <v>0</v>
      </c>
      <c r="H51" s="1043"/>
      <c r="I51" s="956"/>
      <c r="J51" s="957"/>
      <c r="K51" s="957"/>
      <c r="L51" s="958"/>
      <c r="M51" s="959"/>
      <c r="N51" s="958"/>
      <c r="O51" s="958"/>
      <c r="P51" s="964"/>
    </row>
    <row r="52" spans="1:19" ht="12.4" customHeight="1">
      <c r="A52" s="375" t="s">
        <v>1079</v>
      </c>
      <c r="B52" s="245" t="s">
        <v>442</v>
      </c>
      <c r="C52" s="240" t="s">
        <v>115</v>
      </c>
      <c r="D52" s="241"/>
      <c r="E52" s="242" t="s">
        <v>504</v>
      </c>
      <c r="F52" s="243" t="s">
        <v>3</v>
      </c>
      <c r="G52" s="244">
        <v>140</v>
      </c>
      <c r="H52" s="376"/>
      <c r="I52" s="372"/>
      <c r="P52" s="244"/>
    </row>
    <row r="53" spans="1:19" ht="12.4" customHeight="1">
      <c r="A53" s="375" t="s">
        <v>1079</v>
      </c>
      <c r="B53" s="949" t="s">
        <v>442</v>
      </c>
      <c r="C53" s="950" t="s">
        <v>116</v>
      </c>
      <c r="D53" s="951"/>
      <c r="E53" s="962" t="s">
        <v>110</v>
      </c>
      <c r="F53" s="963" t="s">
        <v>3</v>
      </c>
      <c r="G53" s="964">
        <v>8835</v>
      </c>
      <c r="H53" s="965"/>
      <c r="I53" s="956"/>
      <c r="J53" s="957"/>
      <c r="K53" s="957"/>
      <c r="L53" s="958"/>
      <c r="M53" s="959"/>
      <c r="N53" s="958"/>
      <c r="O53" s="958"/>
      <c r="P53" s="964"/>
      <c r="S53" s="246" t="s">
        <v>1218</v>
      </c>
    </row>
    <row r="54" spans="1:19" ht="12.4" customHeight="1">
      <c r="A54" s="375" t="s">
        <v>1079</v>
      </c>
      <c r="B54" s="245" t="s">
        <v>442</v>
      </c>
      <c r="C54" s="240" t="s">
        <v>118</v>
      </c>
      <c r="D54" s="241"/>
      <c r="E54" s="242" t="s">
        <v>505</v>
      </c>
      <c r="F54" s="243" t="s">
        <v>3</v>
      </c>
      <c r="G54" s="244">
        <v>622</v>
      </c>
      <c r="H54" s="376"/>
      <c r="I54" s="796"/>
      <c r="P54" s="244"/>
    </row>
    <row r="55" spans="1:19" ht="12.4" customHeight="1">
      <c r="A55" s="375" t="s">
        <v>1079</v>
      </c>
      <c r="B55" s="245" t="s">
        <v>442</v>
      </c>
      <c r="C55" s="240" t="s">
        <v>120</v>
      </c>
      <c r="D55" s="241"/>
      <c r="E55" s="242" t="s">
        <v>506</v>
      </c>
      <c r="F55" s="243" t="s">
        <v>3</v>
      </c>
      <c r="G55" s="244">
        <v>681</v>
      </c>
      <c r="H55" s="376"/>
      <c r="I55" s="372"/>
      <c r="P55" s="244"/>
    </row>
    <row r="56" spans="1:19" ht="12.4" customHeight="1">
      <c r="A56" s="375" t="s">
        <v>1079</v>
      </c>
      <c r="B56" s="245" t="s">
        <v>442</v>
      </c>
      <c r="C56" s="240" t="s">
        <v>122</v>
      </c>
      <c r="D56" s="241"/>
      <c r="E56" s="242" t="s">
        <v>507</v>
      </c>
      <c r="F56" s="243" t="s">
        <v>3</v>
      </c>
      <c r="G56" s="244">
        <v>36</v>
      </c>
      <c r="H56" s="376"/>
      <c r="I56" s="372"/>
      <c r="P56" s="244"/>
    </row>
    <row r="57" spans="1:19" ht="12.4" customHeight="1">
      <c r="A57" s="375" t="s">
        <v>1079</v>
      </c>
      <c r="B57" s="949" t="s">
        <v>442</v>
      </c>
      <c r="C57" s="950" t="s">
        <v>325</v>
      </c>
      <c r="D57" s="951"/>
      <c r="E57" s="962" t="s">
        <v>125</v>
      </c>
      <c r="F57" s="963" t="s">
        <v>3</v>
      </c>
      <c r="G57" s="964">
        <v>0</v>
      </c>
      <c r="H57" s="965"/>
      <c r="I57" s="956"/>
      <c r="J57" s="957"/>
      <c r="K57" s="957"/>
      <c r="L57" s="958"/>
      <c r="M57" s="959"/>
      <c r="N57" s="958"/>
      <c r="O57" s="958"/>
      <c r="P57" s="964"/>
      <c r="S57" s="246" t="s">
        <v>1274</v>
      </c>
    </row>
    <row r="58" spans="1:19" ht="12.4" customHeight="1">
      <c r="A58" s="375" t="s">
        <v>1079</v>
      </c>
      <c r="B58" s="949" t="s">
        <v>442</v>
      </c>
      <c r="C58" s="950" t="s">
        <v>327</v>
      </c>
      <c r="D58" s="951"/>
      <c r="E58" s="962" t="s">
        <v>429</v>
      </c>
      <c r="F58" s="963" t="s">
        <v>3</v>
      </c>
      <c r="G58" s="964">
        <v>2025</v>
      </c>
      <c r="H58" s="1026"/>
      <c r="I58" s="956"/>
      <c r="J58" s="957"/>
      <c r="K58" s="957"/>
      <c r="L58" s="958"/>
      <c r="M58" s="959"/>
      <c r="N58" s="958"/>
      <c r="O58" s="958"/>
      <c r="P58" s="964"/>
      <c r="S58" s="246" t="s">
        <v>1218</v>
      </c>
    </row>
    <row r="59" spans="1:19" ht="12.4" customHeight="1">
      <c r="A59" s="375" t="s">
        <v>1079</v>
      </c>
      <c r="B59" s="949" t="s">
        <v>442</v>
      </c>
      <c r="C59" s="950" t="s">
        <v>628</v>
      </c>
      <c r="D59" s="951"/>
      <c r="E59" s="952" t="s">
        <v>1105</v>
      </c>
      <c r="F59" s="953" t="s">
        <v>3</v>
      </c>
      <c r="G59" s="954">
        <v>0</v>
      </c>
      <c r="H59" s="955">
        <f>SUM(G48:G59)</f>
        <v>12497</v>
      </c>
      <c r="I59" s="1037"/>
      <c r="J59" s="957"/>
      <c r="K59" s="957"/>
      <c r="L59" s="958"/>
      <c r="M59" s="959"/>
      <c r="N59" s="958"/>
      <c r="O59" s="958"/>
      <c r="P59" s="954"/>
      <c r="Q59" s="380"/>
      <c r="S59" s="246" t="s">
        <v>1274</v>
      </c>
    </row>
    <row r="60" spans="1:19" ht="12.4" customHeight="1">
      <c r="A60" s="375"/>
      <c r="B60" s="245"/>
      <c r="C60" s="240"/>
      <c r="D60" s="241"/>
      <c r="E60" s="242"/>
      <c r="F60" s="243"/>
      <c r="G60" s="200"/>
      <c r="H60" s="377"/>
      <c r="I60" s="372"/>
    </row>
    <row r="61" spans="1:19" ht="12" customHeight="1">
      <c r="A61" s="375"/>
      <c r="B61" s="245"/>
      <c r="C61" s="240"/>
      <c r="D61" s="241"/>
      <c r="E61" s="242"/>
      <c r="F61" s="243"/>
      <c r="G61" s="200"/>
      <c r="H61" s="376"/>
      <c r="I61" s="372"/>
    </row>
    <row r="62" spans="1:19" ht="12.4" customHeight="1">
      <c r="A62" s="375" t="s">
        <v>1080</v>
      </c>
      <c r="B62" s="245" t="s">
        <v>442</v>
      </c>
      <c r="C62" s="240" t="s">
        <v>32</v>
      </c>
      <c r="D62" s="241"/>
      <c r="E62" s="242" t="s">
        <v>508</v>
      </c>
      <c r="F62" s="243" t="s">
        <v>3</v>
      </c>
      <c r="G62" s="244">
        <v>50</v>
      </c>
      <c r="H62" s="376"/>
      <c r="I62" s="372"/>
      <c r="P62" s="244"/>
    </row>
    <row r="63" spans="1:19" ht="12.4" customHeight="1">
      <c r="A63" s="375" t="s">
        <v>1080</v>
      </c>
      <c r="B63" s="245" t="s">
        <v>442</v>
      </c>
      <c r="C63" s="240" t="s">
        <v>133</v>
      </c>
      <c r="D63" s="241"/>
      <c r="E63" s="242" t="s">
        <v>509</v>
      </c>
      <c r="F63" s="243" t="s">
        <v>3</v>
      </c>
      <c r="G63" s="244">
        <v>102</v>
      </c>
      <c r="H63" s="377"/>
      <c r="I63" s="372"/>
      <c r="P63" s="244"/>
    </row>
    <row r="64" spans="1:19" ht="12.4" customHeight="1">
      <c r="A64" s="375" t="s">
        <v>1075</v>
      </c>
      <c r="B64" s="245" t="s">
        <v>442</v>
      </c>
      <c r="C64" s="240" t="s">
        <v>135</v>
      </c>
      <c r="D64" s="241"/>
      <c r="E64" s="242" t="s">
        <v>510</v>
      </c>
      <c r="F64" s="243" t="s">
        <v>3</v>
      </c>
      <c r="G64" s="244">
        <v>726</v>
      </c>
      <c r="H64" s="377"/>
      <c r="I64" s="372"/>
      <c r="P64" s="244"/>
    </row>
    <row r="65" spans="1:17" ht="12.4" customHeight="1">
      <c r="A65" s="375"/>
      <c r="B65" s="245" t="s">
        <v>442</v>
      </c>
      <c r="C65" s="240" t="s">
        <v>137</v>
      </c>
      <c r="D65" s="241"/>
      <c r="E65" s="242" t="s">
        <v>511</v>
      </c>
      <c r="F65" s="243" t="s">
        <v>3</v>
      </c>
      <c r="G65" s="200"/>
      <c r="H65" s="377"/>
      <c r="I65" s="372"/>
    </row>
    <row r="66" spans="1:17" ht="12.4" customHeight="1">
      <c r="A66" s="375" t="s">
        <v>1080</v>
      </c>
      <c r="B66" s="245" t="s">
        <v>442</v>
      </c>
      <c r="C66" s="240" t="s">
        <v>333</v>
      </c>
      <c r="D66" s="241"/>
      <c r="E66" s="263" t="s">
        <v>434</v>
      </c>
      <c r="F66" s="264" t="s">
        <v>3</v>
      </c>
      <c r="G66" s="268">
        <v>2635</v>
      </c>
      <c r="H66" s="380">
        <f>SUM(G62:G66)</f>
        <v>3513</v>
      </c>
      <c r="I66" s="796"/>
      <c r="P66" s="268"/>
      <c r="Q66" s="380"/>
    </row>
    <row r="67" spans="1:17" ht="12" customHeight="1">
      <c r="A67" s="375"/>
      <c r="B67" s="266"/>
      <c r="C67" s="373"/>
      <c r="D67" s="241"/>
      <c r="E67" s="242"/>
      <c r="F67" s="243"/>
      <c r="G67" s="266"/>
      <c r="H67" s="377"/>
      <c r="I67" s="372"/>
    </row>
    <row r="68" spans="1:17">
      <c r="A68" s="382"/>
      <c r="B68" s="1160" t="s">
        <v>512</v>
      </c>
      <c r="C68" s="1160"/>
      <c r="D68" s="1160"/>
      <c r="E68" s="1160"/>
      <c r="F68" s="383" t="s">
        <v>3</v>
      </c>
      <c r="G68" s="197"/>
      <c r="H68" s="378">
        <f>SUM(H6:H66)</f>
        <v>88223</v>
      </c>
      <c r="I68" s="372"/>
      <c r="Q68" s="378"/>
    </row>
    <row r="69" spans="1:17" s="205" customFormat="1" ht="11.1" customHeight="1">
      <c r="A69" s="397"/>
      <c r="B69" s="19"/>
      <c r="C69" s="19"/>
      <c r="D69" s="19"/>
      <c r="E69" s="20"/>
      <c r="F69" s="33"/>
      <c r="G69" s="22"/>
      <c r="H69" s="23"/>
      <c r="K69" s="206"/>
      <c r="L69" s="207"/>
      <c r="M69" s="206"/>
      <c r="N69" s="206"/>
      <c r="O69" s="206"/>
    </row>
    <row r="70" spans="1:17" s="205" customFormat="1">
      <c r="A70" s="397"/>
      <c r="B70" s="19"/>
      <c r="C70" s="19"/>
      <c r="D70" s="19"/>
      <c r="E70" s="489" t="s">
        <v>1095</v>
      </c>
      <c r="F70" s="33"/>
      <c r="G70" s="22"/>
      <c r="H70" s="23"/>
      <c r="K70" s="206"/>
      <c r="L70" s="207"/>
      <c r="M70" s="206"/>
      <c r="N70" s="206"/>
      <c r="O70" s="206"/>
    </row>
    <row r="71" spans="1:17" s="205" customFormat="1">
      <c r="A71" s="593"/>
      <c r="B71" s="594"/>
      <c r="C71" s="594"/>
      <c r="D71" s="594"/>
      <c r="E71" s="28"/>
      <c r="F71" s="595"/>
      <c r="G71" s="596"/>
      <c r="H71" s="31"/>
      <c r="K71" s="206"/>
      <c r="L71" s="207"/>
      <c r="M71" s="206"/>
      <c r="N71" s="206"/>
      <c r="O71" s="206"/>
    </row>
    <row r="72" spans="1:17">
      <c r="B72" s="613"/>
      <c r="C72" s="614"/>
      <c r="D72" s="614"/>
      <c r="E72" s="615"/>
      <c r="F72" s="616"/>
      <c r="G72" s="617"/>
      <c r="H72" s="618"/>
    </row>
    <row r="260" spans="5:5">
      <c r="E260" s="270" t="s">
        <v>1094</v>
      </c>
    </row>
  </sheetData>
  <mergeCells count="2">
    <mergeCell ref="B68:E68"/>
    <mergeCell ref="M1:N1"/>
  </mergeCells>
  <phoneticPr fontId="2" type="noConversion"/>
  <printOptions horizontalCentered="1" verticalCentered="1"/>
  <pageMargins left="0.78740157480314965" right="0.78740157480314965" top="0.78740157480314965" bottom="0.78740157480314965" header="0.39370078740157483" footer="0.39370078740157483"/>
  <pageSetup paperSize="9" scale="75" orientation="portrait" horizontalDpi="300" verticalDpi="300" r:id="rId1"/>
  <headerFooter alignWithMargins="0">
    <oddHeader xml:space="preserve">&amp;C
</oddHeader>
    <oddFooter xml:space="preserve">&amp;L
&amp;C&amp;"Arial,Grassetto"IL VERDE URBANO
&amp;"Arial,Normale"Dati - 12 novembre 2010&amp;"Arial,Grassetto"
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R192"/>
  <sheetViews>
    <sheetView showGridLines="0" defaultGridColor="0" topLeftCell="A161" colorId="63" zoomScaleNormal="75" workbookViewId="0">
      <selection activeCell="E195" sqref="E195"/>
    </sheetView>
  </sheetViews>
  <sheetFormatPr defaultRowHeight="12.75"/>
  <cols>
    <col min="1" max="1" width="4.85546875" style="355" customWidth="1"/>
    <col min="2" max="2" width="7.85546875" style="354" customWidth="1"/>
    <col min="3" max="3" width="6.140625" style="64" customWidth="1"/>
    <col min="4" max="4" width="2.7109375" style="64" customWidth="1"/>
    <col min="5" max="5" width="59.7109375" style="77" customWidth="1"/>
    <col min="6" max="6" width="4" style="78" customWidth="1"/>
    <col min="7" max="7" width="10.7109375" style="503" customWidth="1"/>
    <col min="8" max="8" width="10.7109375" style="237" customWidth="1"/>
    <col min="9" max="9" width="9.140625" style="64"/>
    <col min="10" max="10" width="21.42578125" style="64" bestFit="1" customWidth="1"/>
    <col min="11" max="11" width="9.140625" style="231" bestFit="1"/>
    <col min="12" max="12" width="9.140625" style="231"/>
    <col min="13" max="13" width="9.140625" style="231" bestFit="1"/>
    <col min="14" max="14" width="9.140625" style="231"/>
    <col min="15" max="16384" width="9.140625" style="64"/>
  </cols>
  <sheetData>
    <row r="1" spans="1:15" s="360" customFormat="1" ht="34.5" customHeight="1">
      <c r="A1" s="1162" t="s">
        <v>513</v>
      </c>
      <c r="B1" s="1163"/>
      <c r="C1" s="1163"/>
      <c r="D1" s="1163"/>
      <c r="E1" s="1163"/>
      <c r="F1" s="1163"/>
      <c r="G1" s="1163"/>
      <c r="H1" s="1164"/>
      <c r="I1" s="359"/>
      <c r="J1" s="1144" t="s">
        <v>1139</v>
      </c>
      <c r="K1" s="1144"/>
      <c r="L1" s="361"/>
      <c r="M1" s="361"/>
      <c r="N1" s="361"/>
    </row>
    <row r="2" spans="1:15" s="65" customFormat="1" ht="22.5">
      <c r="A2" s="478" t="s">
        <v>1093</v>
      </c>
      <c r="B2" s="366"/>
      <c r="C2" s="366"/>
      <c r="D2" s="366"/>
      <c r="E2" s="367"/>
      <c r="F2" s="368"/>
      <c r="G2" s="498"/>
      <c r="H2" s="580" t="s">
        <v>1135</v>
      </c>
      <c r="K2" s="580" t="s">
        <v>1135</v>
      </c>
      <c r="L2" s="369"/>
      <c r="M2" s="369"/>
      <c r="N2" s="369"/>
    </row>
    <row r="3" spans="1:15" s="358" customFormat="1">
      <c r="A3" s="404" t="s">
        <v>1073</v>
      </c>
      <c r="B3" s="72" t="s">
        <v>514</v>
      </c>
      <c r="C3" s="67" t="s">
        <v>17</v>
      </c>
      <c r="D3" s="68"/>
      <c r="E3" s="69" t="s">
        <v>1370</v>
      </c>
      <c r="F3" s="70" t="s">
        <v>3</v>
      </c>
      <c r="G3" s="499">
        <v>1577</v>
      </c>
      <c r="H3" s="234"/>
      <c r="I3" s="357"/>
      <c r="J3" s="362" t="s">
        <v>1068</v>
      </c>
      <c r="K3" s="363">
        <f>H13+G32+G33+G34+G35+G38+G39+G40+G138+G139+G140+G141+G142+G155+G159+G160</f>
        <v>65969</v>
      </c>
      <c r="L3" s="364"/>
      <c r="M3" s="499"/>
      <c r="N3" s="365"/>
    </row>
    <row r="4" spans="1:15">
      <c r="A4" s="404" t="s">
        <v>1073</v>
      </c>
      <c r="B4" s="72" t="s">
        <v>514</v>
      </c>
      <c r="C4" s="65" t="s">
        <v>143</v>
      </c>
      <c r="D4" s="65" t="s">
        <v>515</v>
      </c>
      <c r="E4" s="71" t="s">
        <v>516</v>
      </c>
      <c r="F4" s="70" t="s">
        <v>3</v>
      </c>
      <c r="G4" s="797">
        <v>844</v>
      </c>
      <c r="H4" s="234"/>
      <c r="I4" s="354"/>
      <c r="J4" s="124" t="s">
        <v>1069</v>
      </c>
      <c r="K4" s="132">
        <f>+H30+G53+G54+G55+G68</f>
        <v>132660</v>
      </c>
      <c r="L4" s="198"/>
      <c r="M4" s="797"/>
      <c r="N4" s="798"/>
    </row>
    <row r="5" spans="1:15">
      <c r="A5" s="404" t="s">
        <v>1073</v>
      </c>
      <c r="B5" s="72" t="s">
        <v>514</v>
      </c>
      <c r="C5" s="65" t="s">
        <v>145</v>
      </c>
      <c r="D5" s="65" t="s">
        <v>515</v>
      </c>
      <c r="E5" s="69" t="s">
        <v>517</v>
      </c>
      <c r="F5" s="70" t="s">
        <v>3</v>
      </c>
      <c r="G5" s="797">
        <v>45</v>
      </c>
      <c r="H5" s="234"/>
      <c r="I5" s="354"/>
      <c r="J5" s="124" t="s">
        <v>1070</v>
      </c>
      <c r="K5" s="132">
        <f>+G36+G37+G52+G56+G57+G58+G59+G60+G61+G62+G63+G64+G65+G66+G67+H81+G162</f>
        <v>248880</v>
      </c>
      <c r="L5" s="198"/>
      <c r="M5" s="797"/>
      <c r="N5" s="798"/>
    </row>
    <row r="6" spans="1:15">
      <c r="A6" s="405" t="s">
        <v>1073</v>
      </c>
      <c r="B6" s="828" t="s">
        <v>514</v>
      </c>
      <c r="C6" s="829" t="s">
        <v>147</v>
      </c>
      <c r="D6" s="829" t="s">
        <v>515</v>
      </c>
      <c r="E6" s="848" t="s">
        <v>518</v>
      </c>
      <c r="F6" s="849" t="s">
        <v>3</v>
      </c>
      <c r="G6" s="1000">
        <v>0</v>
      </c>
      <c r="H6" s="850"/>
      <c r="I6" s="835"/>
      <c r="J6" s="872" t="s">
        <v>1071</v>
      </c>
      <c r="K6" s="873">
        <f>+G154+G42+G43+G44+G46+G49+G48+H98+H110+G156</f>
        <v>213482.12</v>
      </c>
      <c r="L6" s="958"/>
      <c r="M6" s="1000"/>
      <c r="N6" s="798"/>
      <c r="O6" s="64" t="s">
        <v>1274</v>
      </c>
    </row>
    <row r="7" spans="1:15">
      <c r="A7" s="405" t="s">
        <v>1073</v>
      </c>
      <c r="B7" s="281" t="s">
        <v>514</v>
      </c>
      <c r="C7" s="274" t="s">
        <v>149</v>
      </c>
      <c r="D7" s="274" t="s">
        <v>515</v>
      </c>
      <c r="E7" s="279" t="s">
        <v>519</v>
      </c>
      <c r="F7" s="277" t="s">
        <v>3</v>
      </c>
      <c r="G7" s="790">
        <v>203</v>
      </c>
      <c r="H7" s="278"/>
      <c r="I7" s="354"/>
      <c r="J7" s="124" t="s">
        <v>1072</v>
      </c>
      <c r="K7" s="132">
        <f>+H136+G143+G144+G145+G146+G147+G148+G149+G150+G151+G152+G153+G157+G158</f>
        <v>385066</v>
      </c>
      <c r="L7" s="198"/>
      <c r="M7" s="790"/>
      <c r="N7" s="798"/>
    </row>
    <row r="8" spans="1:15">
      <c r="A8" s="405" t="s">
        <v>1073</v>
      </c>
      <c r="B8" s="281" t="s">
        <v>514</v>
      </c>
      <c r="C8" s="274" t="s">
        <v>151</v>
      </c>
      <c r="D8" s="274" t="s">
        <v>515</v>
      </c>
      <c r="E8" s="279" t="s">
        <v>520</v>
      </c>
      <c r="F8" s="277" t="s">
        <v>3</v>
      </c>
      <c r="G8" s="790">
        <v>202</v>
      </c>
      <c r="H8" s="278"/>
      <c r="I8" s="354"/>
      <c r="J8" s="124" t="s">
        <v>1134</v>
      </c>
      <c r="K8" s="132">
        <f>+G163+G164+G165+G166+G167+G168+G169+G170+G171+G172+G173+G176+G177+G178+G179+G181+G180+G182+G183+G184+G185</f>
        <v>119437</v>
      </c>
      <c r="L8" s="198"/>
      <c r="M8" s="790"/>
      <c r="N8" s="798"/>
    </row>
    <row r="9" spans="1:15">
      <c r="A9" s="405" t="s">
        <v>1073</v>
      </c>
      <c r="B9" s="281" t="s">
        <v>514</v>
      </c>
      <c r="C9" s="282" t="s">
        <v>153</v>
      </c>
      <c r="D9" s="283"/>
      <c r="E9" s="279" t="s">
        <v>398</v>
      </c>
      <c r="F9" s="277" t="s">
        <v>3</v>
      </c>
      <c r="G9" s="790">
        <v>16761</v>
      </c>
      <c r="H9" s="278"/>
      <c r="I9" s="354"/>
      <c r="J9" s="124" t="s">
        <v>1131</v>
      </c>
      <c r="K9" s="123">
        <f>SUM(K3:K8)</f>
        <v>1165494.1200000001</v>
      </c>
      <c r="L9" s="123"/>
      <c r="M9" s="790"/>
      <c r="N9" s="799"/>
      <c r="O9" s="232"/>
    </row>
    <row r="10" spans="1:15">
      <c r="A10" s="405" t="s">
        <v>1073</v>
      </c>
      <c r="B10" s="281" t="s">
        <v>514</v>
      </c>
      <c r="C10" s="274" t="s">
        <v>155</v>
      </c>
      <c r="D10" s="274" t="s">
        <v>515</v>
      </c>
      <c r="E10" s="279" t="s">
        <v>521</v>
      </c>
      <c r="F10" s="277" t="s">
        <v>3</v>
      </c>
      <c r="G10" s="790">
        <v>233</v>
      </c>
      <c r="H10" s="278"/>
      <c r="I10" s="354"/>
      <c r="K10" s="64"/>
      <c r="L10" s="64"/>
      <c r="M10" s="790"/>
      <c r="N10" s="799"/>
      <c r="O10" s="231"/>
    </row>
    <row r="11" spans="1:15">
      <c r="A11" s="405" t="s">
        <v>1073</v>
      </c>
      <c r="B11" s="281" t="s">
        <v>514</v>
      </c>
      <c r="C11" s="274" t="s">
        <v>157</v>
      </c>
      <c r="D11" s="274" t="s">
        <v>515</v>
      </c>
      <c r="E11" s="279" t="s">
        <v>522</v>
      </c>
      <c r="F11" s="277" t="s">
        <v>3</v>
      </c>
      <c r="G11" s="790">
        <v>430</v>
      </c>
      <c r="H11" s="278"/>
      <c r="I11" s="354"/>
      <c r="K11" s="64"/>
      <c r="L11" s="64"/>
      <c r="M11" s="790"/>
      <c r="N11" s="799"/>
      <c r="O11" s="231"/>
    </row>
    <row r="12" spans="1:15">
      <c r="A12" s="405" t="s">
        <v>1073</v>
      </c>
      <c r="B12" s="281" t="s">
        <v>514</v>
      </c>
      <c r="C12" s="274" t="s">
        <v>159</v>
      </c>
      <c r="D12" s="274" t="s">
        <v>515</v>
      </c>
      <c r="E12" s="285" t="s">
        <v>523</v>
      </c>
      <c r="F12" s="277" t="s">
        <v>3</v>
      </c>
      <c r="G12" s="800">
        <v>475</v>
      </c>
      <c r="H12" s="278"/>
      <c r="I12" s="354"/>
      <c r="K12" s="123"/>
      <c r="L12" s="64"/>
      <c r="M12" s="800"/>
      <c r="N12" s="280"/>
      <c r="O12" s="231"/>
    </row>
    <row r="13" spans="1:15">
      <c r="A13" s="405" t="s">
        <v>1073</v>
      </c>
      <c r="B13" s="828" t="s">
        <v>537</v>
      </c>
      <c r="C13" s="829" t="s">
        <v>379</v>
      </c>
      <c r="D13" s="829"/>
      <c r="E13" s="831" t="s">
        <v>374</v>
      </c>
      <c r="F13" s="849" t="s">
        <v>3</v>
      </c>
      <c r="G13" s="878">
        <v>5124</v>
      </c>
      <c r="H13" s="850">
        <f>SUM(G3:G13)</f>
        <v>25894</v>
      </c>
      <c r="I13" s="835"/>
      <c r="J13" s="836"/>
      <c r="K13" s="905"/>
      <c r="L13" s="836"/>
      <c r="M13" s="878"/>
      <c r="N13" s="280">
        <f>SUM(M3:M13)</f>
        <v>0</v>
      </c>
      <c r="O13" s="231" t="s">
        <v>1271</v>
      </c>
    </row>
    <row r="14" spans="1:15">
      <c r="A14" s="405"/>
      <c r="B14" s="284"/>
      <c r="C14" s="284"/>
      <c r="D14" s="284"/>
      <c r="E14" s="279"/>
      <c r="F14" s="283"/>
      <c r="G14" s="64"/>
      <c r="H14" s="278"/>
      <c r="I14" s="354"/>
      <c r="K14" s="64"/>
      <c r="L14" s="64"/>
      <c r="M14" s="64"/>
      <c r="N14" s="64"/>
      <c r="O14" s="231"/>
    </row>
    <row r="15" spans="1:15" ht="12" customHeight="1">
      <c r="A15" s="405"/>
      <c r="B15" s="281"/>
      <c r="C15" s="282"/>
      <c r="D15" s="283"/>
      <c r="E15" s="285"/>
      <c r="F15" s="277"/>
      <c r="G15" s="64"/>
      <c r="H15" s="278"/>
      <c r="I15" s="354"/>
      <c r="K15" s="64"/>
      <c r="L15" s="64"/>
      <c r="M15" s="64"/>
      <c r="N15" s="64"/>
      <c r="O15" s="231"/>
    </row>
    <row r="16" spans="1:15">
      <c r="A16" s="405" t="s">
        <v>1074</v>
      </c>
      <c r="B16" s="828" t="s">
        <v>514</v>
      </c>
      <c r="C16" s="829" t="s">
        <v>37</v>
      </c>
      <c r="D16" s="830"/>
      <c r="E16" s="848" t="s">
        <v>524</v>
      </c>
      <c r="F16" s="849" t="s">
        <v>3</v>
      </c>
      <c r="G16" s="843">
        <v>2539</v>
      </c>
      <c r="H16" s="850"/>
      <c r="I16" s="835"/>
      <c r="J16" s="836"/>
      <c r="K16" s="836"/>
      <c r="L16" s="836"/>
      <c r="M16" s="843"/>
      <c r="N16" s="64"/>
      <c r="O16" s="231" t="s">
        <v>1218</v>
      </c>
    </row>
    <row r="17" spans="1:15">
      <c r="A17" s="405" t="s">
        <v>1074</v>
      </c>
      <c r="B17" s="281" t="s">
        <v>514</v>
      </c>
      <c r="C17" s="274" t="s">
        <v>40</v>
      </c>
      <c r="D17" s="274" t="s">
        <v>515</v>
      </c>
      <c r="E17" s="279" t="s">
        <v>525</v>
      </c>
      <c r="F17" s="277" t="s">
        <v>3</v>
      </c>
      <c r="G17" s="213">
        <v>7217</v>
      </c>
      <c r="H17" s="278"/>
      <c r="I17" s="354"/>
      <c r="K17" s="64"/>
      <c r="M17" s="213"/>
      <c r="O17" s="231"/>
    </row>
    <row r="18" spans="1:15">
      <c r="A18" s="405" t="s">
        <v>1074</v>
      </c>
      <c r="B18" s="281" t="s">
        <v>514</v>
      </c>
      <c r="C18" s="274" t="s">
        <v>42</v>
      </c>
      <c r="D18" s="274" t="s">
        <v>515</v>
      </c>
      <c r="E18" s="285" t="s">
        <v>526</v>
      </c>
      <c r="F18" s="277" t="s">
        <v>3</v>
      </c>
      <c r="G18" s="213">
        <v>7217</v>
      </c>
      <c r="H18" s="278"/>
      <c r="I18" s="354"/>
      <c r="M18" s="213"/>
    </row>
    <row r="19" spans="1:15">
      <c r="A19" s="405" t="s">
        <v>1074</v>
      </c>
      <c r="B19" s="281" t="s">
        <v>514</v>
      </c>
      <c r="C19" s="274" t="s">
        <v>233</v>
      </c>
      <c r="D19" s="274" t="s">
        <v>515</v>
      </c>
      <c r="E19" s="279" t="s">
        <v>526</v>
      </c>
      <c r="F19" s="277" t="s">
        <v>3</v>
      </c>
      <c r="G19" s="213">
        <v>2170</v>
      </c>
      <c r="H19" s="278"/>
      <c r="I19" s="801"/>
      <c r="M19" s="213"/>
    </row>
    <row r="20" spans="1:15">
      <c r="A20" s="405" t="s">
        <v>1074</v>
      </c>
      <c r="B20" s="828" t="s">
        <v>514</v>
      </c>
      <c r="C20" s="829" t="s">
        <v>387</v>
      </c>
      <c r="D20" s="829" t="s">
        <v>515</v>
      </c>
      <c r="E20" s="848" t="s">
        <v>527</v>
      </c>
      <c r="F20" s="849" t="s">
        <v>3</v>
      </c>
      <c r="G20" s="843">
        <v>6623</v>
      </c>
      <c r="H20" s="850"/>
      <c r="I20" s="835"/>
      <c r="J20" s="836"/>
      <c r="K20" s="837"/>
      <c r="L20" s="837"/>
      <c r="M20" s="843"/>
      <c r="O20" s="64" t="s">
        <v>1218</v>
      </c>
    </row>
    <row r="21" spans="1:15">
      <c r="A21" s="405" t="s">
        <v>1074</v>
      </c>
      <c r="B21" s="281" t="s">
        <v>514</v>
      </c>
      <c r="C21" s="274" t="s">
        <v>388</v>
      </c>
      <c r="D21" s="274" t="s">
        <v>515</v>
      </c>
      <c r="E21" s="279" t="s">
        <v>528</v>
      </c>
      <c r="F21" s="277" t="s">
        <v>3</v>
      </c>
      <c r="G21" s="213">
        <v>10290</v>
      </c>
      <c r="H21" s="278"/>
      <c r="I21" s="354"/>
      <c r="M21" s="213"/>
    </row>
    <row r="22" spans="1:15">
      <c r="A22" s="405" t="s">
        <v>1074</v>
      </c>
      <c r="B22" s="281" t="s">
        <v>514</v>
      </c>
      <c r="C22" s="274" t="s">
        <v>390</v>
      </c>
      <c r="D22" s="274" t="s">
        <v>515</v>
      </c>
      <c r="E22" s="285" t="s">
        <v>529</v>
      </c>
      <c r="F22" s="277" t="s">
        <v>3</v>
      </c>
      <c r="G22" s="213">
        <v>2948</v>
      </c>
      <c r="H22" s="278"/>
      <c r="I22" s="801"/>
      <c r="M22" s="213"/>
    </row>
    <row r="23" spans="1:15">
      <c r="A23" s="405" t="s">
        <v>1074</v>
      </c>
      <c r="B23" s="828" t="s">
        <v>514</v>
      </c>
      <c r="C23" s="829" t="s">
        <v>393</v>
      </c>
      <c r="D23" s="829" t="s">
        <v>515</v>
      </c>
      <c r="E23" s="848" t="s">
        <v>530</v>
      </c>
      <c r="F23" s="849" t="s">
        <v>3</v>
      </c>
      <c r="G23" s="843">
        <v>0</v>
      </c>
      <c r="H23" s="850"/>
      <c r="I23" s="835"/>
      <c r="J23" s="836"/>
      <c r="K23" s="837"/>
      <c r="L23" s="837"/>
      <c r="M23" s="843"/>
      <c r="O23" s="64" t="s">
        <v>1274</v>
      </c>
    </row>
    <row r="24" spans="1:15">
      <c r="A24" s="405" t="s">
        <v>1074</v>
      </c>
      <c r="B24" s="828" t="s">
        <v>514</v>
      </c>
      <c r="C24" s="829" t="s">
        <v>531</v>
      </c>
      <c r="D24" s="829" t="s">
        <v>515</v>
      </c>
      <c r="E24" s="848" t="s">
        <v>532</v>
      </c>
      <c r="F24" s="849" t="s">
        <v>3</v>
      </c>
      <c r="G24" s="843">
        <v>1901</v>
      </c>
      <c r="H24" s="850"/>
      <c r="I24" s="835"/>
      <c r="J24" s="836"/>
      <c r="K24" s="837"/>
      <c r="L24" s="837"/>
      <c r="M24" s="843"/>
      <c r="O24" s="64" t="s">
        <v>1218</v>
      </c>
    </row>
    <row r="25" spans="1:15">
      <c r="A25" s="405" t="s">
        <v>1074</v>
      </c>
      <c r="B25" s="281" t="s">
        <v>514</v>
      </c>
      <c r="C25" s="274" t="s">
        <v>533</v>
      </c>
      <c r="D25" s="274" t="s">
        <v>515</v>
      </c>
      <c r="E25" s="285" t="s">
        <v>534</v>
      </c>
      <c r="F25" s="277" t="s">
        <v>3</v>
      </c>
      <c r="G25" s="213">
        <v>1618</v>
      </c>
      <c r="H25" s="278"/>
      <c r="I25" s="801"/>
      <c r="M25" s="213"/>
    </row>
    <row r="26" spans="1:15">
      <c r="A26" s="405" t="s">
        <v>1074</v>
      </c>
      <c r="B26" s="281" t="s">
        <v>514</v>
      </c>
      <c r="C26" s="274" t="s">
        <v>535</v>
      </c>
      <c r="D26" s="274" t="s">
        <v>515</v>
      </c>
      <c r="E26" s="285" t="s">
        <v>536</v>
      </c>
      <c r="F26" s="277" t="s">
        <v>3</v>
      </c>
      <c r="G26" s="213">
        <v>2962</v>
      </c>
      <c r="H26" s="278"/>
      <c r="I26" s="354"/>
      <c r="M26" s="213"/>
    </row>
    <row r="27" spans="1:15">
      <c r="A27" s="405" t="s">
        <v>1074</v>
      </c>
      <c r="B27" s="281" t="s">
        <v>537</v>
      </c>
      <c r="C27" s="274" t="s">
        <v>538</v>
      </c>
      <c r="D27" s="274"/>
      <c r="E27" s="276" t="s">
        <v>1328</v>
      </c>
      <c r="F27" s="277" t="s">
        <v>3</v>
      </c>
      <c r="G27" s="214">
        <v>63198</v>
      </c>
      <c r="H27" s="278"/>
      <c r="I27" s="354"/>
      <c r="M27" s="214"/>
    </row>
    <row r="28" spans="1:15">
      <c r="A28" s="405" t="s">
        <v>1074</v>
      </c>
      <c r="B28" s="828" t="s">
        <v>537</v>
      </c>
      <c r="C28" s="829" t="s">
        <v>1275</v>
      </c>
      <c r="D28" s="869"/>
      <c r="E28" s="864" t="s">
        <v>263</v>
      </c>
      <c r="F28" s="865" t="s">
        <v>3</v>
      </c>
      <c r="G28" s="833">
        <v>3829</v>
      </c>
      <c r="H28" s="850"/>
      <c r="I28" s="868"/>
      <c r="J28" s="836"/>
      <c r="K28" s="837"/>
      <c r="L28" s="837"/>
      <c r="M28" s="833"/>
      <c r="O28" s="64" t="s">
        <v>1271</v>
      </c>
    </row>
    <row r="29" spans="1:15" ht="12" customHeight="1">
      <c r="A29" s="405" t="s">
        <v>1074</v>
      </c>
      <c r="B29" s="861" t="s">
        <v>537</v>
      </c>
      <c r="C29" s="862" t="s">
        <v>1277</v>
      </c>
      <c r="D29" s="863"/>
      <c r="E29" s="864" t="s">
        <v>234</v>
      </c>
      <c r="F29" s="865" t="s">
        <v>3</v>
      </c>
      <c r="G29" s="833">
        <v>2649</v>
      </c>
      <c r="H29" s="850"/>
      <c r="I29" s="868"/>
      <c r="J29" s="836"/>
      <c r="K29" s="837"/>
      <c r="L29" s="837"/>
      <c r="M29" s="833"/>
      <c r="N29" s="280"/>
      <c r="O29" s="64" t="s">
        <v>1271</v>
      </c>
    </row>
    <row r="30" spans="1:15" ht="12" customHeight="1">
      <c r="A30" s="405" t="s">
        <v>1074</v>
      </c>
      <c r="B30" s="861" t="s">
        <v>537</v>
      </c>
      <c r="C30" s="862" t="s">
        <v>1310</v>
      </c>
      <c r="D30" s="863"/>
      <c r="E30" s="889" t="s">
        <v>806</v>
      </c>
      <c r="F30" s="865" t="s">
        <v>3</v>
      </c>
      <c r="G30" s="833">
        <v>7183</v>
      </c>
      <c r="H30" s="850">
        <f>SUM(G16:G30)</f>
        <v>122344</v>
      </c>
      <c r="I30" s="868"/>
      <c r="J30" s="836"/>
      <c r="K30" s="837"/>
      <c r="L30" s="837"/>
      <c r="M30" s="833"/>
      <c r="N30" s="280">
        <f>SUM(M16:M30)</f>
        <v>0</v>
      </c>
      <c r="O30" s="64" t="s">
        <v>1271</v>
      </c>
    </row>
    <row r="31" spans="1:15" ht="12" customHeight="1">
      <c r="A31" s="405"/>
      <c r="B31" s="281"/>
      <c r="C31" s="274"/>
      <c r="D31" s="274"/>
      <c r="E31" s="276"/>
      <c r="F31" s="277"/>
      <c r="G31" s="231"/>
      <c r="H31" s="278"/>
      <c r="I31" s="354"/>
    </row>
    <row r="32" spans="1:15">
      <c r="A32" s="405" t="s">
        <v>1073</v>
      </c>
      <c r="B32" s="281" t="s">
        <v>514</v>
      </c>
      <c r="C32" s="274" t="s">
        <v>19</v>
      </c>
      <c r="D32" s="274" t="s">
        <v>515</v>
      </c>
      <c r="E32" s="285" t="s">
        <v>540</v>
      </c>
      <c r="F32" s="277" t="s">
        <v>3</v>
      </c>
      <c r="G32" s="790">
        <v>30</v>
      </c>
      <c r="H32" s="278"/>
      <c r="I32" s="354"/>
      <c r="M32" s="790"/>
    </row>
    <row r="33" spans="1:15">
      <c r="A33" s="405" t="s">
        <v>1073</v>
      </c>
      <c r="B33" s="281" t="s">
        <v>514</v>
      </c>
      <c r="C33" s="274" t="s">
        <v>165</v>
      </c>
      <c r="D33" s="274" t="s">
        <v>515</v>
      </c>
      <c r="E33" s="285" t="s">
        <v>541</v>
      </c>
      <c r="F33" s="277" t="s">
        <v>3</v>
      </c>
      <c r="G33" s="790">
        <v>2497</v>
      </c>
      <c r="H33" s="278"/>
      <c r="I33" s="354"/>
      <c r="M33" s="790"/>
    </row>
    <row r="34" spans="1:15">
      <c r="A34" s="405" t="s">
        <v>1073</v>
      </c>
      <c r="B34" s="281" t="s">
        <v>514</v>
      </c>
      <c r="C34" s="274" t="s">
        <v>167</v>
      </c>
      <c r="D34" s="274" t="s">
        <v>515</v>
      </c>
      <c r="E34" s="279" t="s">
        <v>542</v>
      </c>
      <c r="F34" s="277" t="s">
        <v>3</v>
      </c>
      <c r="G34" s="790">
        <v>5123</v>
      </c>
      <c r="H34" s="278"/>
      <c r="I34" s="354"/>
      <c r="M34" s="790"/>
      <c r="O34" s="64" t="s">
        <v>1218</v>
      </c>
    </row>
    <row r="35" spans="1:15">
      <c r="A35" s="405" t="s">
        <v>1073</v>
      </c>
      <c r="B35" s="281" t="s">
        <v>514</v>
      </c>
      <c r="C35" s="274" t="s">
        <v>169</v>
      </c>
      <c r="D35" s="274" t="s">
        <v>515</v>
      </c>
      <c r="E35" s="279" t="s">
        <v>543</v>
      </c>
      <c r="F35" s="277" t="s">
        <v>3</v>
      </c>
      <c r="G35" s="213">
        <v>138</v>
      </c>
      <c r="H35" s="278"/>
      <c r="I35" s="354"/>
      <c r="M35" s="213"/>
    </row>
    <row r="36" spans="1:15">
      <c r="A36" s="405" t="s">
        <v>1075</v>
      </c>
      <c r="B36" s="828" t="s">
        <v>514</v>
      </c>
      <c r="C36" s="877" t="s">
        <v>171</v>
      </c>
      <c r="D36" s="830"/>
      <c r="E36" s="848" t="s">
        <v>544</v>
      </c>
      <c r="F36" s="849" t="s">
        <v>3</v>
      </c>
      <c r="G36" s="843">
        <v>40081</v>
      </c>
      <c r="H36" s="850"/>
      <c r="I36" s="835"/>
      <c r="J36" s="836"/>
      <c r="K36" s="837"/>
      <c r="L36" s="837"/>
      <c r="M36" s="843"/>
      <c r="O36" s="64" t="s">
        <v>1218</v>
      </c>
    </row>
    <row r="37" spans="1:15" s="74" customFormat="1">
      <c r="A37" s="405" t="s">
        <v>1075</v>
      </c>
      <c r="B37" s="828" t="s">
        <v>514</v>
      </c>
      <c r="C37" s="877" t="s">
        <v>240</v>
      </c>
      <c r="D37" s="830"/>
      <c r="E37" s="848" t="s">
        <v>403</v>
      </c>
      <c r="F37" s="849" t="s">
        <v>3</v>
      </c>
      <c r="G37" s="833">
        <v>0</v>
      </c>
      <c r="H37" s="850"/>
      <c r="I37" s="1003"/>
      <c r="J37" s="836"/>
      <c r="K37" s="837"/>
      <c r="L37" s="837"/>
      <c r="M37" s="833"/>
      <c r="N37" s="280"/>
      <c r="O37" s="74" t="s">
        <v>1330</v>
      </c>
    </row>
    <row r="38" spans="1:15" s="74" customFormat="1">
      <c r="A38" s="405" t="s">
        <v>1073</v>
      </c>
      <c r="B38" s="828" t="s">
        <v>537</v>
      </c>
      <c r="C38" s="877" t="s">
        <v>242</v>
      </c>
      <c r="D38" s="830"/>
      <c r="E38" s="848" t="s">
        <v>819</v>
      </c>
      <c r="F38" s="849" t="s">
        <v>3</v>
      </c>
      <c r="G38" s="878">
        <v>530</v>
      </c>
      <c r="H38" s="850"/>
      <c r="I38" s="835"/>
      <c r="J38" s="836"/>
      <c r="K38" s="837"/>
      <c r="L38" s="837"/>
      <c r="M38" s="878"/>
      <c r="N38" s="280"/>
      <c r="O38" s="74" t="s">
        <v>1271</v>
      </c>
    </row>
    <row r="39" spans="1:15" s="436" customFormat="1">
      <c r="A39" s="405" t="s">
        <v>1073</v>
      </c>
      <c r="B39" s="828" t="s">
        <v>537</v>
      </c>
      <c r="C39" s="877" t="s">
        <v>244</v>
      </c>
      <c r="D39" s="830"/>
      <c r="E39" s="848" t="s">
        <v>821</v>
      </c>
      <c r="F39" s="849" t="s">
        <v>3</v>
      </c>
      <c r="G39" s="833">
        <v>5148</v>
      </c>
      <c r="H39" s="850"/>
      <c r="I39" s="835"/>
      <c r="J39" s="836"/>
      <c r="K39" s="837"/>
      <c r="L39" s="837"/>
      <c r="M39" s="833"/>
      <c r="N39" s="280"/>
      <c r="O39" s="436" t="s">
        <v>1271</v>
      </c>
    </row>
    <row r="40" spans="1:15" s="436" customFormat="1">
      <c r="A40" s="405" t="s">
        <v>1073</v>
      </c>
      <c r="B40" s="828" t="s">
        <v>537</v>
      </c>
      <c r="C40" s="877" t="s">
        <v>1279</v>
      </c>
      <c r="D40" s="830"/>
      <c r="E40" s="856" t="s">
        <v>821</v>
      </c>
      <c r="F40" s="832" t="s">
        <v>3</v>
      </c>
      <c r="G40" s="833">
        <v>5064</v>
      </c>
      <c r="H40" s="834">
        <f>SUM(G32:G40)</f>
        <v>58611</v>
      </c>
      <c r="I40" s="835"/>
      <c r="J40" s="836"/>
      <c r="K40" s="837"/>
      <c r="L40" s="837"/>
      <c r="M40" s="833"/>
      <c r="N40" s="280">
        <f>SUM(M32:M40)</f>
        <v>0</v>
      </c>
      <c r="O40" s="436" t="s">
        <v>1271</v>
      </c>
    </row>
    <row r="41" spans="1:15" ht="12" customHeight="1">
      <c r="A41" s="405"/>
      <c r="B41" s="281"/>
      <c r="C41" s="274"/>
      <c r="D41" s="274"/>
      <c r="E41" s="279"/>
      <c r="F41" s="277"/>
      <c r="G41" s="231"/>
      <c r="H41" s="278"/>
      <c r="I41" s="354"/>
    </row>
    <row r="42" spans="1:15">
      <c r="A42" s="405" t="s">
        <v>1076</v>
      </c>
      <c r="B42" s="281" t="s">
        <v>514</v>
      </c>
      <c r="C42" s="274" t="s">
        <v>173</v>
      </c>
      <c r="D42" s="274" t="s">
        <v>515</v>
      </c>
      <c r="E42" s="285" t="s">
        <v>545</v>
      </c>
      <c r="F42" s="277" t="s">
        <v>3</v>
      </c>
      <c r="G42" s="213">
        <v>358</v>
      </c>
      <c r="H42" s="278"/>
      <c r="I42" s="354"/>
      <c r="M42" s="213"/>
    </row>
    <row r="43" spans="1:15">
      <c r="A43" s="405" t="s">
        <v>1076</v>
      </c>
      <c r="B43" s="281" t="s">
        <v>514</v>
      </c>
      <c r="C43" s="274" t="s">
        <v>175</v>
      </c>
      <c r="D43" s="274" t="s">
        <v>515</v>
      </c>
      <c r="E43" s="279" t="s">
        <v>546</v>
      </c>
      <c r="F43" s="277" t="s">
        <v>3</v>
      </c>
      <c r="G43" s="213">
        <v>372</v>
      </c>
      <c r="H43" s="278"/>
      <c r="I43" s="801"/>
      <c r="M43" s="213"/>
    </row>
    <row r="44" spans="1:15">
      <c r="A44" s="405" t="s">
        <v>1076</v>
      </c>
      <c r="B44" s="281" t="s">
        <v>514</v>
      </c>
      <c r="C44" s="282" t="s">
        <v>177</v>
      </c>
      <c r="D44" s="283"/>
      <c r="E44" s="285" t="s">
        <v>547</v>
      </c>
      <c r="F44" s="277" t="s">
        <v>3</v>
      </c>
      <c r="G44" s="213">
        <v>1488</v>
      </c>
      <c r="H44" s="278"/>
      <c r="I44" s="354"/>
      <c r="M44" s="213"/>
    </row>
    <row r="45" spans="1:15">
      <c r="A45" s="405"/>
      <c r="B45" s="281" t="s">
        <v>514</v>
      </c>
      <c r="C45" s="282" t="s">
        <v>179</v>
      </c>
      <c r="D45" s="283"/>
      <c r="E45" s="285" t="s">
        <v>400</v>
      </c>
      <c r="F45" s="277" t="s">
        <v>3</v>
      </c>
      <c r="G45" s="231"/>
      <c r="H45" s="278"/>
      <c r="I45" s="354"/>
    </row>
    <row r="46" spans="1:15">
      <c r="A46" s="405" t="s">
        <v>1076</v>
      </c>
      <c r="B46" s="281" t="s">
        <v>514</v>
      </c>
      <c r="C46" s="274" t="s">
        <v>181</v>
      </c>
      <c r="D46" s="274" t="s">
        <v>515</v>
      </c>
      <c r="E46" s="279" t="s">
        <v>548</v>
      </c>
      <c r="F46" s="277" t="s">
        <v>3</v>
      </c>
      <c r="G46" s="213">
        <v>777</v>
      </c>
      <c r="H46" s="278"/>
      <c r="I46" s="354"/>
      <c r="M46" s="213"/>
    </row>
    <row r="47" spans="1:15">
      <c r="A47" s="405"/>
      <c r="B47" s="281" t="s">
        <v>514</v>
      </c>
      <c r="C47" s="282" t="s">
        <v>183</v>
      </c>
      <c r="D47" s="283"/>
      <c r="E47" s="279" t="s">
        <v>549</v>
      </c>
      <c r="F47" s="277" t="s">
        <v>3</v>
      </c>
      <c r="G47" s="231"/>
      <c r="H47" s="278"/>
      <c r="I47" s="354"/>
    </row>
    <row r="48" spans="1:15">
      <c r="A48" s="405" t="s">
        <v>1076</v>
      </c>
      <c r="B48" s="828" t="s">
        <v>514</v>
      </c>
      <c r="C48" s="829" t="s">
        <v>185</v>
      </c>
      <c r="D48" s="829" t="s">
        <v>515</v>
      </c>
      <c r="E48" s="916" t="s">
        <v>550</v>
      </c>
      <c r="F48" s="849" t="s">
        <v>3</v>
      </c>
      <c r="G48" s="843">
        <v>874</v>
      </c>
      <c r="H48" s="850"/>
      <c r="I48" s="843"/>
      <c r="J48" s="836"/>
      <c r="K48" s="837"/>
      <c r="L48" s="837"/>
      <c r="M48" s="843"/>
      <c r="O48" s="64" t="s">
        <v>1218</v>
      </c>
    </row>
    <row r="49" spans="1:15">
      <c r="A49" s="405" t="s">
        <v>1076</v>
      </c>
      <c r="B49" s="828" t="s">
        <v>514</v>
      </c>
      <c r="C49" s="829" t="s">
        <v>551</v>
      </c>
      <c r="D49" s="829" t="s">
        <v>515</v>
      </c>
      <c r="E49" s="916" t="s">
        <v>552</v>
      </c>
      <c r="F49" s="849" t="s">
        <v>3</v>
      </c>
      <c r="G49" s="843">
        <v>5479</v>
      </c>
      <c r="H49" s="850"/>
      <c r="I49" s="835"/>
      <c r="J49" s="836"/>
      <c r="K49" s="837"/>
      <c r="L49" s="837"/>
      <c r="M49" s="843"/>
      <c r="O49" s="64" t="s">
        <v>1218</v>
      </c>
    </row>
    <row r="50" spans="1:15">
      <c r="A50" s="405"/>
      <c r="B50" s="281" t="s">
        <v>514</v>
      </c>
      <c r="C50" s="274" t="s">
        <v>553</v>
      </c>
      <c r="D50" s="274"/>
      <c r="E50" s="286" t="s">
        <v>554</v>
      </c>
      <c r="F50" s="275" t="s">
        <v>3</v>
      </c>
      <c r="G50" s="231"/>
      <c r="H50" s="280">
        <f>SUM(G42:G50)</f>
        <v>9348</v>
      </c>
      <c r="I50" s="354"/>
      <c r="N50" s="280">
        <f>SUM(M42:M50)</f>
        <v>0</v>
      </c>
    </row>
    <row r="51" spans="1:15" ht="12" customHeight="1">
      <c r="A51" s="405"/>
      <c r="B51" s="281"/>
      <c r="C51" s="274"/>
      <c r="D51" s="274"/>
      <c r="E51" s="285"/>
      <c r="F51" s="277"/>
      <c r="G51" s="231"/>
      <c r="H51" s="278"/>
      <c r="I51" s="354"/>
    </row>
    <row r="52" spans="1:15">
      <c r="A52" s="405" t="s">
        <v>1075</v>
      </c>
      <c r="B52" s="281" t="s">
        <v>514</v>
      </c>
      <c r="C52" s="274" t="s">
        <v>46</v>
      </c>
      <c r="D52" s="274" t="s">
        <v>515</v>
      </c>
      <c r="E52" s="285" t="s">
        <v>555</v>
      </c>
      <c r="F52" s="277" t="s">
        <v>3</v>
      </c>
      <c r="G52" s="213">
        <v>2185</v>
      </c>
      <c r="H52" s="278"/>
      <c r="I52" s="354"/>
      <c r="M52" s="213"/>
    </row>
    <row r="53" spans="1:15">
      <c r="A53" s="405" t="s">
        <v>1074</v>
      </c>
      <c r="B53" s="828" t="s">
        <v>514</v>
      </c>
      <c r="C53" s="829" t="s">
        <v>48</v>
      </c>
      <c r="D53" s="829" t="s">
        <v>515</v>
      </c>
      <c r="E53" s="848" t="s">
        <v>556</v>
      </c>
      <c r="F53" s="849" t="s">
        <v>3</v>
      </c>
      <c r="G53" s="843">
        <v>4798</v>
      </c>
      <c r="H53" s="850"/>
      <c r="I53" s="1003"/>
      <c r="J53" s="836"/>
      <c r="K53" s="837"/>
      <c r="L53" s="837"/>
      <c r="M53" s="843"/>
      <c r="O53" s="64" t="s">
        <v>1218</v>
      </c>
    </row>
    <row r="54" spans="1:15">
      <c r="A54" s="405" t="s">
        <v>1074</v>
      </c>
      <c r="B54" s="281" t="s">
        <v>557</v>
      </c>
      <c r="C54" s="274" t="s">
        <v>50</v>
      </c>
      <c r="D54" s="274" t="s">
        <v>515</v>
      </c>
      <c r="E54" s="279" t="s">
        <v>558</v>
      </c>
      <c r="F54" s="277" t="s">
        <v>3</v>
      </c>
      <c r="G54" s="213">
        <v>554</v>
      </c>
      <c r="H54" s="278"/>
      <c r="I54" s="354"/>
      <c r="M54" s="213"/>
    </row>
    <row r="55" spans="1:15">
      <c r="A55" s="405" t="s">
        <v>1074</v>
      </c>
      <c r="B55" s="281" t="s">
        <v>514</v>
      </c>
      <c r="C55" s="274" t="s">
        <v>52</v>
      </c>
      <c r="D55" s="274" t="s">
        <v>515</v>
      </c>
      <c r="E55" s="279" t="s">
        <v>68</v>
      </c>
      <c r="F55" s="277" t="s">
        <v>3</v>
      </c>
      <c r="G55" s="213">
        <v>2217</v>
      </c>
      <c r="H55" s="278"/>
      <c r="I55" s="354"/>
      <c r="M55" s="213"/>
    </row>
    <row r="56" spans="1:15">
      <c r="A56" s="405" t="s">
        <v>1075</v>
      </c>
      <c r="B56" s="281" t="s">
        <v>557</v>
      </c>
      <c r="C56" s="282" t="s">
        <v>54</v>
      </c>
      <c r="D56" s="283"/>
      <c r="E56" s="279" t="s">
        <v>559</v>
      </c>
      <c r="F56" s="277" t="s">
        <v>3</v>
      </c>
      <c r="G56" s="213">
        <v>87751</v>
      </c>
      <c r="H56" s="278"/>
      <c r="I56" s="354"/>
      <c r="M56" s="213"/>
      <c r="O56" s="64" t="s">
        <v>1218</v>
      </c>
    </row>
    <row r="57" spans="1:15">
      <c r="A57" s="405" t="s">
        <v>1075</v>
      </c>
      <c r="B57" s="281" t="s">
        <v>514</v>
      </c>
      <c r="C57" s="274" t="s">
        <v>56</v>
      </c>
      <c r="D57" s="274" t="s">
        <v>515</v>
      </c>
      <c r="E57" s="279" t="s">
        <v>560</v>
      </c>
      <c r="F57" s="277" t="s">
        <v>3</v>
      </c>
      <c r="G57" s="213">
        <v>5761</v>
      </c>
      <c r="H57" s="278"/>
      <c r="I57" s="354"/>
      <c r="M57" s="213"/>
    </row>
    <row r="58" spans="1:15">
      <c r="A58" s="405" t="s">
        <v>1075</v>
      </c>
      <c r="B58" s="281" t="s">
        <v>514</v>
      </c>
      <c r="C58" s="274" t="s">
        <v>57</v>
      </c>
      <c r="D58" s="274" t="s">
        <v>515</v>
      </c>
      <c r="E58" s="285" t="s">
        <v>561</v>
      </c>
      <c r="F58" s="277" t="s">
        <v>3</v>
      </c>
      <c r="G58" s="213">
        <v>2189</v>
      </c>
      <c r="H58" s="278"/>
      <c r="I58" s="354"/>
      <c r="M58" s="213"/>
    </row>
    <row r="59" spans="1:15">
      <c r="A59" s="405" t="s">
        <v>1075</v>
      </c>
      <c r="B59" s="281" t="s">
        <v>514</v>
      </c>
      <c r="C59" s="274" t="s">
        <v>59</v>
      </c>
      <c r="D59" s="274" t="s">
        <v>515</v>
      </c>
      <c r="E59" s="285" t="s">
        <v>562</v>
      </c>
      <c r="F59" s="277" t="s">
        <v>3</v>
      </c>
      <c r="G59" s="213">
        <v>8821</v>
      </c>
      <c r="H59" s="278"/>
      <c r="I59" s="354"/>
      <c r="M59" s="213"/>
    </row>
    <row r="60" spans="1:15">
      <c r="A60" s="405" t="s">
        <v>1075</v>
      </c>
      <c r="B60" s="828" t="s">
        <v>514</v>
      </c>
      <c r="C60" s="829" t="s">
        <v>61</v>
      </c>
      <c r="D60" s="829" t="s">
        <v>515</v>
      </c>
      <c r="E60" s="848" t="s">
        <v>64</v>
      </c>
      <c r="F60" s="849" t="s">
        <v>3</v>
      </c>
      <c r="G60" s="843">
        <v>9933</v>
      </c>
      <c r="H60" s="850"/>
      <c r="I60" s="835"/>
      <c r="J60" s="836"/>
      <c r="K60" s="837"/>
      <c r="L60" s="837"/>
      <c r="M60" s="843"/>
      <c r="O60" s="64" t="s">
        <v>1218</v>
      </c>
    </row>
    <row r="61" spans="1:15">
      <c r="A61" s="405" t="s">
        <v>1075</v>
      </c>
      <c r="B61" s="828" t="s">
        <v>514</v>
      </c>
      <c r="C61" s="829" t="s">
        <v>63</v>
      </c>
      <c r="D61" s="829" t="s">
        <v>515</v>
      </c>
      <c r="E61" s="848" t="s">
        <v>64</v>
      </c>
      <c r="F61" s="849" t="s">
        <v>3</v>
      </c>
      <c r="G61" s="843">
        <v>5274</v>
      </c>
      <c r="H61" s="850"/>
      <c r="I61" s="835"/>
      <c r="J61" s="836"/>
      <c r="K61" s="837"/>
      <c r="L61" s="837"/>
      <c r="M61" s="843"/>
      <c r="O61" s="64" t="s">
        <v>1218</v>
      </c>
    </row>
    <row r="62" spans="1:15">
      <c r="A62" s="405" t="s">
        <v>1075</v>
      </c>
      <c r="B62" s="828" t="s">
        <v>514</v>
      </c>
      <c r="C62" s="829" t="s">
        <v>65</v>
      </c>
      <c r="D62" s="829" t="s">
        <v>515</v>
      </c>
      <c r="E62" s="916" t="s">
        <v>563</v>
      </c>
      <c r="F62" s="849" t="s">
        <v>3</v>
      </c>
      <c r="G62" s="843">
        <v>8015</v>
      </c>
      <c r="H62" s="850"/>
      <c r="I62" s="835"/>
      <c r="J62" s="836"/>
      <c r="K62" s="837"/>
      <c r="L62" s="837"/>
      <c r="M62" s="843"/>
      <c r="O62" s="64" t="s">
        <v>1218</v>
      </c>
    </row>
    <row r="63" spans="1:15">
      <c r="A63" s="405" t="s">
        <v>1075</v>
      </c>
      <c r="B63" s="281" t="s">
        <v>537</v>
      </c>
      <c r="C63" s="274" t="s">
        <v>67</v>
      </c>
      <c r="D63" s="274"/>
      <c r="E63" s="276" t="s">
        <v>564</v>
      </c>
      <c r="F63" s="277" t="s">
        <v>3</v>
      </c>
      <c r="G63" s="214">
        <v>16681</v>
      </c>
      <c r="H63" s="278"/>
      <c r="I63" s="354"/>
      <c r="M63" s="214"/>
      <c r="N63" s="280"/>
    </row>
    <row r="64" spans="1:15">
      <c r="A64" s="405" t="s">
        <v>1075</v>
      </c>
      <c r="B64" s="828" t="s">
        <v>537</v>
      </c>
      <c r="C64" s="829" t="s">
        <v>69</v>
      </c>
      <c r="D64" s="829"/>
      <c r="E64" s="891" t="s">
        <v>1213</v>
      </c>
      <c r="F64" s="849" t="s">
        <v>3</v>
      </c>
      <c r="G64" s="833">
        <v>4698</v>
      </c>
      <c r="H64" s="850"/>
      <c r="I64" s="835"/>
      <c r="J64" s="836"/>
      <c r="K64" s="837"/>
      <c r="L64" s="837"/>
      <c r="M64" s="833"/>
      <c r="N64" s="280"/>
      <c r="O64" s="64" t="s">
        <v>1271</v>
      </c>
    </row>
    <row r="65" spans="1:15">
      <c r="A65" s="405" t="s">
        <v>1075</v>
      </c>
      <c r="B65" s="828" t="s">
        <v>537</v>
      </c>
      <c r="C65" s="829" t="s">
        <v>1201</v>
      </c>
      <c r="D65" s="829"/>
      <c r="E65" s="891" t="s">
        <v>1213</v>
      </c>
      <c r="F65" s="849" t="s">
        <v>3</v>
      </c>
      <c r="G65" s="833">
        <v>5132</v>
      </c>
      <c r="H65" s="850"/>
      <c r="I65" s="835"/>
      <c r="J65" s="836"/>
      <c r="K65" s="837"/>
      <c r="L65" s="837"/>
      <c r="M65" s="833"/>
      <c r="N65" s="280"/>
      <c r="O65" s="64" t="s">
        <v>1271</v>
      </c>
    </row>
    <row r="66" spans="1:15">
      <c r="A66" s="405" t="s">
        <v>1075</v>
      </c>
      <c r="B66" s="828" t="s">
        <v>537</v>
      </c>
      <c r="C66" s="829" t="s">
        <v>1331</v>
      </c>
      <c r="D66" s="829"/>
      <c r="E66" s="848" t="s">
        <v>403</v>
      </c>
      <c r="F66" s="849" t="s">
        <v>3</v>
      </c>
      <c r="G66" s="833">
        <v>1003</v>
      </c>
      <c r="H66" s="850"/>
      <c r="I66" s="835"/>
      <c r="J66" s="836"/>
      <c r="K66" s="837"/>
      <c r="L66" s="837"/>
      <c r="M66" s="833"/>
      <c r="N66" s="280"/>
      <c r="O66" s="64" t="s">
        <v>1271</v>
      </c>
    </row>
    <row r="67" spans="1:15">
      <c r="A67" s="405" t="s">
        <v>1075</v>
      </c>
      <c r="B67" s="828" t="s">
        <v>537</v>
      </c>
      <c r="C67" s="829" t="s">
        <v>1337</v>
      </c>
      <c r="D67" s="829"/>
      <c r="E67" s="856" t="s">
        <v>1213</v>
      </c>
      <c r="F67" s="832" t="s">
        <v>3</v>
      </c>
      <c r="G67" s="833">
        <v>2747</v>
      </c>
      <c r="H67" s="834"/>
      <c r="I67" s="835"/>
      <c r="J67" s="836"/>
      <c r="K67" s="837"/>
      <c r="L67" s="837"/>
      <c r="M67" s="833"/>
      <c r="N67" s="280"/>
      <c r="O67" s="64" t="s">
        <v>1271</v>
      </c>
    </row>
    <row r="68" spans="1:15">
      <c r="A68" s="405" t="s">
        <v>1074</v>
      </c>
      <c r="B68" s="828" t="s">
        <v>537</v>
      </c>
      <c r="C68" s="829" t="s">
        <v>1342</v>
      </c>
      <c r="D68" s="829"/>
      <c r="E68" s="901" t="s">
        <v>1085</v>
      </c>
      <c r="F68" s="832" t="s">
        <v>3</v>
      </c>
      <c r="G68" s="833">
        <v>2747</v>
      </c>
      <c r="H68" s="834">
        <f>SUM(G52:G68)</f>
        <v>170506</v>
      </c>
      <c r="I68" s="835"/>
      <c r="J68" s="836"/>
      <c r="K68" s="837"/>
      <c r="L68" s="837"/>
      <c r="M68" s="833"/>
      <c r="N68" s="280">
        <f>SUM(M52:M68)</f>
        <v>0</v>
      </c>
      <c r="O68" s="64" t="s">
        <v>1271</v>
      </c>
    </row>
    <row r="69" spans="1:15">
      <c r="A69" s="405"/>
      <c r="B69" s="281"/>
      <c r="C69" s="274"/>
      <c r="D69" s="274"/>
      <c r="E69" s="285"/>
      <c r="F69" s="277"/>
      <c r="G69" s="231"/>
      <c r="H69" s="278"/>
      <c r="I69" s="354"/>
    </row>
    <row r="70" spans="1:15">
      <c r="A70" s="405" t="s">
        <v>1075</v>
      </c>
      <c r="B70" s="281" t="s">
        <v>514</v>
      </c>
      <c r="C70" s="282" t="s">
        <v>4</v>
      </c>
      <c r="D70" s="283"/>
      <c r="E70" s="285" t="s">
        <v>565</v>
      </c>
      <c r="F70" s="277" t="s">
        <v>3</v>
      </c>
      <c r="G70" s="213">
        <v>0</v>
      </c>
      <c r="H70" s="278"/>
      <c r="I70" s="354"/>
      <c r="M70" s="213"/>
    </row>
    <row r="71" spans="1:15">
      <c r="A71" s="405" t="s">
        <v>1075</v>
      </c>
      <c r="B71" s="281" t="s">
        <v>514</v>
      </c>
      <c r="C71" s="274" t="s">
        <v>72</v>
      </c>
      <c r="D71" s="274" t="s">
        <v>515</v>
      </c>
      <c r="E71" s="285" t="s">
        <v>566</v>
      </c>
      <c r="F71" s="277" t="s">
        <v>3</v>
      </c>
      <c r="G71" s="213">
        <v>5227</v>
      </c>
      <c r="H71" s="278"/>
      <c r="I71" s="801"/>
      <c r="M71" s="213"/>
    </row>
    <row r="72" spans="1:15">
      <c r="A72" s="405" t="s">
        <v>1075</v>
      </c>
      <c r="B72" s="281" t="s">
        <v>514</v>
      </c>
      <c r="C72" s="274" t="s">
        <v>258</v>
      </c>
      <c r="D72" s="274" t="s">
        <v>515</v>
      </c>
      <c r="E72" s="279" t="s">
        <v>567</v>
      </c>
      <c r="F72" s="277" t="s">
        <v>3</v>
      </c>
      <c r="G72" s="213">
        <v>3329</v>
      </c>
      <c r="H72" s="278"/>
      <c r="I72" s="354"/>
      <c r="M72" s="213"/>
    </row>
    <row r="73" spans="1:15">
      <c r="A73" s="405" t="s">
        <v>1075</v>
      </c>
      <c r="B73" s="281" t="s">
        <v>514</v>
      </c>
      <c r="C73" s="274" t="s">
        <v>260</v>
      </c>
      <c r="D73" s="274" t="s">
        <v>515</v>
      </c>
      <c r="E73" s="285" t="s">
        <v>568</v>
      </c>
      <c r="F73" s="277" t="s">
        <v>3</v>
      </c>
      <c r="G73" s="213">
        <v>2088</v>
      </c>
      <c r="H73" s="278"/>
      <c r="I73" s="354"/>
      <c r="M73" s="213"/>
    </row>
    <row r="74" spans="1:15">
      <c r="A74" s="405" t="s">
        <v>1075</v>
      </c>
      <c r="B74" s="281" t="s">
        <v>514</v>
      </c>
      <c r="C74" s="274" t="s">
        <v>262</v>
      </c>
      <c r="D74" s="274" t="s">
        <v>515</v>
      </c>
      <c r="E74" s="285" t="s">
        <v>261</v>
      </c>
      <c r="F74" s="277" t="s">
        <v>3</v>
      </c>
      <c r="G74" s="213">
        <v>7670</v>
      </c>
      <c r="H74" s="278"/>
      <c r="I74" s="354"/>
      <c r="M74" s="213"/>
    </row>
    <row r="75" spans="1:15">
      <c r="A75" s="405" t="s">
        <v>1075</v>
      </c>
      <c r="B75" s="281" t="s">
        <v>514</v>
      </c>
      <c r="C75" s="274" t="s">
        <v>264</v>
      </c>
      <c r="D75" s="274" t="s">
        <v>515</v>
      </c>
      <c r="E75" s="279" t="s">
        <v>569</v>
      </c>
      <c r="F75" s="277" t="s">
        <v>3</v>
      </c>
      <c r="G75" s="213">
        <v>1584</v>
      </c>
      <c r="H75" s="278"/>
      <c r="I75" s="354"/>
      <c r="M75" s="213"/>
    </row>
    <row r="76" spans="1:15">
      <c r="A76" s="405" t="s">
        <v>1075</v>
      </c>
      <c r="B76" s="281" t="s">
        <v>514</v>
      </c>
      <c r="C76" s="287" t="s">
        <v>266</v>
      </c>
      <c r="D76" s="274" t="s">
        <v>515</v>
      </c>
      <c r="E76" s="279" t="s">
        <v>570</v>
      </c>
      <c r="F76" s="277" t="s">
        <v>3</v>
      </c>
      <c r="G76" s="213">
        <v>1235</v>
      </c>
      <c r="H76" s="278"/>
      <c r="I76" s="354"/>
      <c r="M76" s="213"/>
    </row>
    <row r="77" spans="1:15">
      <c r="A77" s="405" t="s">
        <v>1075</v>
      </c>
      <c r="B77" s="281" t="s">
        <v>514</v>
      </c>
      <c r="C77" s="282" t="s">
        <v>571</v>
      </c>
      <c r="D77" s="283"/>
      <c r="E77" s="285" t="s">
        <v>572</v>
      </c>
      <c r="F77" s="277" t="s">
        <v>3</v>
      </c>
      <c r="G77" s="213">
        <v>1867</v>
      </c>
      <c r="H77" s="278"/>
      <c r="I77" s="354"/>
      <c r="M77" s="213"/>
    </row>
    <row r="78" spans="1:15">
      <c r="A78" s="405" t="s">
        <v>1075</v>
      </c>
      <c r="B78" s="281" t="s">
        <v>514</v>
      </c>
      <c r="C78" s="274" t="s">
        <v>573</v>
      </c>
      <c r="D78" s="274" t="s">
        <v>515</v>
      </c>
      <c r="E78" s="285" t="s">
        <v>574</v>
      </c>
      <c r="F78" s="277" t="s">
        <v>3</v>
      </c>
      <c r="G78" s="214">
        <v>3513</v>
      </c>
      <c r="H78" s="278"/>
      <c r="I78" s="354"/>
      <c r="M78" s="214"/>
      <c r="N78" s="280"/>
    </row>
    <row r="79" spans="1:15">
      <c r="A79" s="405" t="s">
        <v>1075</v>
      </c>
      <c r="B79" s="828" t="s">
        <v>537</v>
      </c>
      <c r="C79" s="829" t="s">
        <v>1284</v>
      </c>
      <c r="D79" s="829" t="s">
        <v>515</v>
      </c>
      <c r="E79" s="891" t="s">
        <v>1276</v>
      </c>
      <c r="F79" s="849" t="s">
        <v>3</v>
      </c>
      <c r="G79" s="833">
        <v>3972</v>
      </c>
      <c r="H79" s="850"/>
      <c r="I79" s="835"/>
      <c r="J79" s="836"/>
      <c r="K79" s="837"/>
      <c r="L79" s="837"/>
      <c r="M79" s="833"/>
      <c r="N79" s="280"/>
      <c r="O79" s="64" t="s">
        <v>1271</v>
      </c>
    </row>
    <row r="80" spans="1:15">
      <c r="A80" s="405" t="s">
        <v>1075</v>
      </c>
      <c r="B80" s="828" t="s">
        <v>537</v>
      </c>
      <c r="C80" s="829" t="s">
        <v>1295</v>
      </c>
      <c r="D80" s="829"/>
      <c r="E80" s="891" t="s">
        <v>894</v>
      </c>
      <c r="F80" s="849" t="s">
        <v>3</v>
      </c>
      <c r="G80" s="833">
        <v>2320</v>
      </c>
      <c r="H80" s="850"/>
      <c r="I80" s="835"/>
      <c r="J80" s="836"/>
      <c r="K80" s="837"/>
      <c r="L80" s="837"/>
      <c r="M80" s="833"/>
      <c r="N80" s="280"/>
      <c r="O80" s="64" t="s">
        <v>1271</v>
      </c>
    </row>
    <row r="81" spans="1:15">
      <c r="A81" s="405" t="s">
        <v>1075</v>
      </c>
      <c r="B81" s="828" t="s">
        <v>537</v>
      </c>
      <c r="C81" s="829" t="s">
        <v>1296</v>
      </c>
      <c r="D81" s="829"/>
      <c r="E81" s="831" t="s">
        <v>265</v>
      </c>
      <c r="F81" s="832" t="s">
        <v>3</v>
      </c>
      <c r="G81" s="833">
        <v>7711</v>
      </c>
      <c r="H81" s="834">
        <f>SUM(G70:G81)</f>
        <v>40516</v>
      </c>
      <c r="I81" s="835"/>
      <c r="J81" s="836"/>
      <c r="K81" s="837"/>
      <c r="L81" s="837"/>
      <c r="M81" s="833"/>
      <c r="N81" s="280">
        <f>SUM(M70:M81)</f>
        <v>0</v>
      </c>
      <c r="O81" s="64" t="s">
        <v>1271</v>
      </c>
    </row>
    <row r="82" spans="1:15">
      <c r="A82" s="405"/>
      <c r="B82" s="281"/>
      <c r="C82" s="287"/>
      <c r="D82" s="274"/>
      <c r="E82" s="279"/>
      <c r="F82" s="277"/>
      <c r="G82" s="231"/>
      <c r="H82" s="278"/>
      <c r="I82" s="354"/>
    </row>
    <row r="83" spans="1:15">
      <c r="A83" s="405" t="s">
        <v>1076</v>
      </c>
      <c r="B83" s="828" t="s">
        <v>514</v>
      </c>
      <c r="C83" s="829" t="s">
        <v>21</v>
      </c>
      <c r="D83" s="829" t="s">
        <v>515</v>
      </c>
      <c r="E83" s="848" t="s">
        <v>575</v>
      </c>
      <c r="F83" s="849" t="s">
        <v>3</v>
      </c>
      <c r="G83" s="843">
        <f>4782.83-1044.71</f>
        <v>3738.12</v>
      </c>
      <c r="H83" s="850"/>
      <c r="I83" s="835"/>
      <c r="J83" s="836"/>
      <c r="K83" s="837"/>
      <c r="L83" s="837"/>
      <c r="M83" s="843"/>
      <c r="O83" s="64" t="s">
        <v>1218</v>
      </c>
    </row>
    <row r="84" spans="1:15">
      <c r="A84" s="405" t="s">
        <v>1076</v>
      </c>
      <c r="B84" s="281" t="s">
        <v>514</v>
      </c>
      <c r="C84" s="274" t="s">
        <v>75</v>
      </c>
      <c r="D84" s="274" t="s">
        <v>515</v>
      </c>
      <c r="E84" s="285" t="s">
        <v>576</v>
      </c>
      <c r="F84" s="277" t="s">
        <v>3</v>
      </c>
      <c r="G84" s="213">
        <v>2468</v>
      </c>
      <c r="H84" s="278"/>
      <c r="I84" s="801"/>
      <c r="M84" s="213"/>
    </row>
    <row r="85" spans="1:15">
      <c r="A85" s="405" t="s">
        <v>1076</v>
      </c>
      <c r="B85" s="281" t="s">
        <v>514</v>
      </c>
      <c r="C85" s="274" t="s">
        <v>77</v>
      </c>
      <c r="D85" s="274" t="s">
        <v>515</v>
      </c>
      <c r="E85" s="285" t="s">
        <v>576</v>
      </c>
      <c r="F85" s="277" t="s">
        <v>3</v>
      </c>
      <c r="G85" s="213">
        <v>4117</v>
      </c>
      <c r="H85" s="278"/>
      <c r="I85" s="354"/>
      <c r="M85" s="213"/>
    </row>
    <row r="86" spans="1:15">
      <c r="A86" s="405" t="s">
        <v>1076</v>
      </c>
      <c r="B86" s="281" t="s">
        <v>514</v>
      </c>
      <c r="C86" s="274" t="s">
        <v>79</v>
      </c>
      <c r="D86" s="274" t="s">
        <v>515</v>
      </c>
      <c r="E86" s="279" t="s">
        <v>577</v>
      </c>
      <c r="F86" s="277" t="s">
        <v>3</v>
      </c>
      <c r="G86" s="213">
        <v>1285</v>
      </c>
      <c r="H86" s="278"/>
      <c r="I86" s="354"/>
      <c r="M86" s="213"/>
    </row>
    <row r="87" spans="1:15">
      <c r="A87" s="405" t="s">
        <v>1076</v>
      </c>
      <c r="B87" s="828" t="s">
        <v>514</v>
      </c>
      <c r="C87" s="877" t="s">
        <v>81</v>
      </c>
      <c r="D87" s="830"/>
      <c r="E87" s="916" t="s">
        <v>575</v>
      </c>
      <c r="F87" s="849" t="s">
        <v>3</v>
      </c>
      <c r="G87" s="843">
        <v>11060</v>
      </c>
      <c r="H87" s="850"/>
      <c r="I87" s="835"/>
      <c r="J87" s="836"/>
      <c r="K87" s="837"/>
      <c r="L87" s="837"/>
      <c r="M87" s="843"/>
      <c r="O87" s="64" t="s">
        <v>1218</v>
      </c>
    </row>
    <row r="88" spans="1:15">
      <c r="A88" s="405" t="s">
        <v>1076</v>
      </c>
      <c r="B88" s="828" t="s">
        <v>514</v>
      </c>
      <c r="C88" s="829" t="s">
        <v>273</v>
      </c>
      <c r="D88" s="829" t="s">
        <v>515</v>
      </c>
      <c r="E88" s="848" t="s">
        <v>578</v>
      </c>
      <c r="F88" s="849" t="s">
        <v>3</v>
      </c>
      <c r="G88" s="843">
        <v>6366</v>
      </c>
      <c r="H88" s="850"/>
      <c r="I88" s="835"/>
      <c r="J88" s="836"/>
      <c r="K88" s="837"/>
      <c r="L88" s="837"/>
      <c r="M88" s="843"/>
      <c r="O88" s="64" t="s">
        <v>1218</v>
      </c>
    </row>
    <row r="89" spans="1:15">
      <c r="A89" s="405" t="s">
        <v>1076</v>
      </c>
      <c r="B89" s="828" t="s">
        <v>514</v>
      </c>
      <c r="C89" s="829" t="s">
        <v>275</v>
      </c>
      <c r="D89" s="829" t="s">
        <v>515</v>
      </c>
      <c r="E89" s="848" t="s">
        <v>579</v>
      </c>
      <c r="F89" s="849" t="s">
        <v>3</v>
      </c>
      <c r="G89" s="843">
        <v>7323</v>
      </c>
      <c r="H89" s="850"/>
      <c r="I89" s="835"/>
      <c r="J89" s="836"/>
      <c r="K89" s="837"/>
      <c r="L89" s="837"/>
      <c r="M89" s="843"/>
      <c r="O89" s="64" t="s">
        <v>1218</v>
      </c>
    </row>
    <row r="90" spans="1:15">
      <c r="A90" s="405" t="s">
        <v>1076</v>
      </c>
      <c r="B90" s="828" t="s">
        <v>514</v>
      </c>
      <c r="C90" s="829" t="s">
        <v>277</v>
      </c>
      <c r="D90" s="829" t="s">
        <v>515</v>
      </c>
      <c r="E90" s="848" t="s">
        <v>575</v>
      </c>
      <c r="F90" s="849" t="s">
        <v>3</v>
      </c>
      <c r="G90" s="843">
        <v>3240</v>
      </c>
      <c r="H90" s="850"/>
      <c r="I90" s="835"/>
      <c r="J90" s="836"/>
      <c r="K90" s="837"/>
      <c r="L90" s="837"/>
      <c r="M90" s="843"/>
      <c r="O90" s="64" t="s">
        <v>1218</v>
      </c>
    </row>
    <row r="91" spans="1:15">
      <c r="A91" s="405" t="s">
        <v>1076</v>
      </c>
      <c r="B91" s="281" t="s">
        <v>514</v>
      </c>
      <c r="C91" s="274" t="s">
        <v>279</v>
      </c>
      <c r="D91" s="274" t="s">
        <v>515</v>
      </c>
      <c r="E91" s="279" t="s">
        <v>580</v>
      </c>
      <c r="F91" s="277" t="s">
        <v>3</v>
      </c>
      <c r="G91" s="213">
        <v>1295</v>
      </c>
      <c r="H91" s="278"/>
      <c r="I91" s="354"/>
      <c r="M91" s="213"/>
    </row>
    <row r="92" spans="1:15">
      <c r="A92" s="405" t="s">
        <v>1076</v>
      </c>
      <c r="B92" s="281" t="s">
        <v>514</v>
      </c>
      <c r="C92" s="274" t="s">
        <v>1297</v>
      </c>
      <c r="D92" s="274" t="s">
        <v>515</v>
      </c>
      <c r="E92" s="279" t="s">
        <v>581</v>
      </c>
      <c r="F92" s="277" t="s">
        <v>3</v>
      </c>
      <c r="G92" s="213">
        <v>1860</v>
      </c>
      <c r="H92" s="278"/>
      <c r="I92" s="354"/>
      <c r="M92" s="213"/>
    </row>
    <row r="93" spans="1:15">
      <c r="A93" s="405" t="s">
        <v>1076</v>
      </c>
      <c r="B93" s="281" t="s">
        <v>514</v>
      </c>
      <c r="C93" s="274" t="s">
        <v>1298</v>
      </c>
      <c r="D93" s="274" t="s">
        <v>515</v>
      </c>
      <c r="E93" s="279" t="s">
        <v>582</v>
      </c>
      <c r="F93" s="277" t="s">
        <v>3</v>
      </c>
      <c r="G93" s="213">
        <v>2679</v>
      </c>
      <c r="H93" s="278"/>
      <c r="I93" s="354"/>
      <c r="M93" s="213"/>
    </row>
    <row r="94" spans="1:15">
      <c r="A94" s="405" t="s">
        <v>1076</v>
      </c>
      <c r="B94" s="281" t="s">
        <v>514</v>
      </c>
      <c r="C94" s="274" t="s">
        <v>1299</v>
      </c>
      <c r="D94" s="274" t="s">
        <v>515</v>
      </c>
      <c r="E94" s="285" t="s">
        <v>583</v>
      </c>
      <c r="F94" s="277" t="s">
        <v>3</v>
      </c>
      <c r="G94" s="213">
        <v>3835</v>
      </c>
      <c r="H94" s="278"/>
      <c r="I94" s="354"/>
      <c r="M94" s="213"/>
    </row>
    <row r="95" spans="1:15">
      <c r="A95" s="405" t="s">
        <v>1076</v>
      </c>
      <c r="B95" s="281" t="s">
        <v>514</v>
      </c>
      <c r="C95" s="282" t="s">
        <v>1300</v>
      </c>
      <c r="D95" s="283"/>
      <c r="E95" s="285" t="s">
        <v>584</v>
      </c>
      <c r="F95" s="277" t="s">
        <v>3</v>
      </c>
      <c r="G95" s="213">
        <v>8868</v>
      </c>
      <c r="H95" s="278"/>
      <c r="I95" s="354"/>
      <c r="M95" s="213"/>
    </row>
    <row r="96" spans="1:15">
      <c r="A96" s="405" t="s">
        <v>1076</v>
      </c>
      <c r="B96" s="281" t="s">
        <v>537</v>
      </c>
      <c r="C96" s="282" t="s">
        <v>1301</v>
      </c>
      <c r="D96" s="283"/>
      <c r="E96" s="276" t="s">
        <v>585</v>
      </c>
      <c r="F96" s="277" t="s">
        <v>3</v>
      </c>
      <c r="G96" s="214">
        <v>2084</v>
      </c>
      <c r="H96" s="278"/>
      <c r="I96" s="801"/>
      <c r="M96" s="214"/>
      <c r="N96" s="280"/>
    </row>
    <row r="97" spans="1:18">
      <c r="A97" s="917" t="s">
        <v>1076</v>
      </c>
      <c r="B97" s="828" t="s">
        <v>537</v>
      </c>
      <c r="C97" s="877" t="s">
        <v>1302</v>
      </c>
      <c r="D97" s="830"/>
      <c r="E97" s="891" t="s">
        <v>902</v>
      </c>
      <c r="F97" s="849" t="s">
        <v>3</v>
      </c>
      <c r="G97" s="833">
        <v>6478</v>
      </c>
      <c r="H97" s="850"/>
      <c r="I97" s="835"/>
      <c r="J97" s="836"/>
      <c r="K97" s="837"/>
      <c r="L97" s="837"/>
      <c r="M97" s="833"/>
      <c r="N97" s="918"/>
      <c r="P97" s="64" t="s">
        <v>1271</v>
      </c>
    </row>
    <row r="98" spans="1:18">
      <c r="A98" s="917" t="s">
        <v>1076</v>
      </c>
      <c r="B98" s="828" t="s">
        <v>537</v>
      </c>
      <c r="C98" s="877" t="s">
        <v>1344</v>
      </c>
      <c r="D98" s="830"/>
      <c r="E98" s="831" t="s">
        <v>1343</v>
      </c>
      <c r="F98" s="832" t="s">
        <v>3</v>
      </c>
      <c r="G98" s="833">
        <v>1854</v>
      </c>
      <c r="H98" s="834">
        <f>SUM(G83:G98)</f>
        <v>68550.12</v>
      </c>
      <c r="I98" s="835"/>
      <c r="J98" s="836"/>
      <c r="K98" s="837"/>
      <c r="L98" s="837"/>
      <c r="M98" s="833"/>
      <c r="N98" s="918">
        <f>SUM(M83:M98)</f>
        <v>0</v>
      </c>
      <c r="P98" s="64" t="s">
        <v>1271</v>
      </c>
    </row>
    <row r="99" spans="1:18">
      <c r="A99" s="405"/>
      <c r="B99" s="281"/>
      <c r="C99" s="274"/>
      <c r="D99" s="274"/>
      <c r="E99" s="279"/>
      <c r="F99" s="277"/>
      <c r="G99" s="231"/>
      <c r="H99" s="278"/>
      <c r="I99" s="354"/>
    </row>
    <row r="100" spans="1:18">
      <c r="A100" s="405" t="s">
        <v>1076</v>
      </c>
      <c r="B100" s="828" t="s">
        <v>514</v>
      </c>
      <c r="C100" s="829" t="s">
        <v>6</v>
      </c>
      <c r="D100" s="829" t="s">
        <v>515</v>
      </c>
      <c r="E100" s="848" t="s">
        <v>586</v>
      </c>
      <c r="F100" s="849" t="s">
        <v>3</v>
      </c>
      <c r="G100" s="843">
        <v>6126</v>
      </c>
      <c r="H100" s="850"/>
      <c r="I100" s="835"/>
      <c r="J100" s="836"/>
      <c r="K100" s="837"/>
      <c r="L100" s="837"/>
      <c r="M100" s="843"/>
      <c r="P100" s="64" t="s">
        <v>1218</v>
      </c>
    </row>
    <row r="101" spans="1:18">
      <c r="A101" s="405" t="s">
        <v>1076</v>
      </c>
      <c r="B101" s="828" t="s">
        <v>514</v>
      </c>
      <c r="C101" s="829" t="s">
        <v>9</v>
      </c>
      <c r="D101" s="829" t="s">
        <v>515</v>
      </c>
      <c r="E101" s="848" t="s">
        <v>587</v>
      </c>
      <c r="F101" s="849" t="s">
        <v>3</v>
      </c>
      <c r="G101" s="843">
        <v>0</v>
      </c>
      <c r="H101" s="850"/>
      <c r="I101" s="835"/>
      <c r="J101" s="836"/>
      <c r="K101" s="837"/>
      <c r="L101" s="837"/>
      <c r="M101" s="843"/>
      <c r="P101" s="64" t="s">
        <v>1274</v>
      </c>
    </row>
    <row r="102" spans="1:18">
      <c r="A102" s="405" t="s">
        <v>1076</v>
      </c>
      <c r="B102" s="281" t="s">
        <v>514</v>
      </c>
      <c r="C102" s="274" t="s">
        <v>10</v>
      </c>
      <c r="D102" s="274" t="s">
        <v>515</v>
      </c>
      <c r="E102" s="279" t="s">
        <v>588</v>
      </c>
      <c r="F102" s="277" t="s">
        <v>3</v>
      </c>
      <c r="G102" s="213">
        <v>8412</v>
      </c>
      <c r="H102" s="278"/>
      <c r="I102" s="354"/>
      <c r="M102" s="213"/>
    </row>
    <row r="103" spans="1:18">
      <c r="A103" s="405" t="s">
        <v>1076</v>
      </c>
      <c r="B103" s="281" t="s">
        <v>514</v>
      </c>
      <c r="C103" s="274" t="s">
        <v>86</v>
      </c>
      <c r="D103" s="274" t="s">
        <v>515</v>
      </c>
      <c r="E103" s="279" t="s">
        <v>589</v>
      </c>
      <c r="F103" s="277" t="s">
        <v>3</v>
      </c>
      <c r="G103" s="213">
        <v>2443</v>
      </c>
      <c r="H103" s="278"/>
      <c r="I103" s="354"/>
      <c r="M103" s="213"/>
    </row>
    <row r="104" spans="1:18">
      <c r="A104" s="405" t="s">
        <v>1076</v>
      </c>
      <c r="B104" s="828" t="s">
        <v>514</v>
      </c>
      <c r="C104" s="829" t="s">
        <v>88</v>
      </c>
      <c r="D104" s="829" t="s">
        <v>515</v>
      </c>
      <c r="E104" s="848" t="s">
        <v>590</v>
      </c>
      <c r="F104" s="849" t="s">
        <v>3</v>
      </c>
      <c r="G104" s="843">
        <v>4221</v>
      </c>
      <c r="H104" s="850"/>
      <c r="I104" s="835"/>
      <c r="J104" s="836"/>
      <c r="K104" s="837"/>
      <c r="L104" s="837"/>
      <c r="M104" s="843"/>
      <c r="P104" s="64" t="s">
        <v>1218</v>
      </c>
    </row>
    <row r="105" spans="1:18">
      <c r="A105" s="405" t="s">
        <v>1076</v>
      </c>
      <c r="B105" s="281" t="s">
        <v>514</v>
      </c>
      <c r="C105" s="274" t="s">
        <v>288</v>
      </c>
      <c r="D105" s="274" t="s">
        <v>515</v>
      </c>
      <c r="E105" s="279" t="s">
        <v>591</v>
      </c>
      <c r="F105" s="277" t="s">
        <v>3</v>
      </c>
      <c r="G105" s="213">
        <v>3334</v>
      </c>
      <c r="H105" s="278"/>
      <c r="I105" s="354"/>
      <c r="M105" s="213"/>
    </row>
    <row r="106" spans="1:18">
      <c r="A106" s="405" t="s">
        <v>1076</v>
      </c>
      <c r="B106" s="281" t="s">
        <v>514</v>
      </c>
      <c r="C106" s="274" t="s">
        <v>290</v>
      </c>
      <c r="D106" s="283"/>
      <c r="E106" s="285" t="s">
        <v>592</v>
      </c>
      <c r="F106" s="277" t="s">
        <v>3</v>
      </c>
      <c r="G106" s="213">
        <v>1593</v>
      </c>
      <c r="H106" s="278"/>
      <c r="I106" s="354"/>
      <c r="M106" s="213"/>
    </row>
    <row r="107" spans="1:18">
      <c r="A107" s="405" t="s">
        <v>1076</v>
      </c>
      <c r="B107" s="828" t="s">
        <v>537</v>
      </c>
      <c r="C107" s="829" t="s">
        <v>292</v>
      </c>
      <c r="D107" s="830"/>
      <c r="E107" s="891" t="s">
        <v>593</v>
      </c>
      <c r="F107" s="849" t="s">
        <v>3</v>
      </c>
      <c r="G107" s="923">
        <v>7775</v>
      </c>
      <c r="H107" s="850"/>
      <c r="I107" s="835"/>
      <c r="J107" s="836"/>
      <c r="K107" s="837"/>
      <c r="L107" s="837"/>
      <c r="M107" s="923"/>
      <c r="N107" s="280"/>
      <c r="P107" s="64" t="s">
        <v>1218</v>
      </c>
    </row>
    <row r="108" spans="1:18">
      <c r="A108" s="405" t="s">
        <v>1076</v>
      </c>
      <c r="B108" s="828" t="s">
        <v>537</v>
      </c>
      <c r="C108" s="829" t="s">
        <v>294</v>
      </c>
      <c r="D108" s="830"/>
      <c r="E108" s="891" t="s">
        <v>942</v>
      </c>
      <c r="F108" s="849" t="s">
        <v>3</v>
      </c>
      <c r="G108" s="924">
        <v>2447</v>
      </c>
      <c r="H108" s="850"/>
      <c r="I108" s="835"/>
      <c r="J108" s="836"/>
      <c r="K108" s="837"/>
      <c r="L108" s="837"/>
      <c r="M108" s="924"/>
      <c r="N108" s="280"/>
      <c r="P108" s="64" t="s">
        <v>1271</v>
      </c>
    </row>
    <row r="109" spans="1:18">
      <c r="A109" s="405" t="s">
        <v>1076</v>
      </c>
      <c r="B109" s="828" t="s">
        <v>537</v>
      </c>
      <c r="C109" s="829" t="s">
        <v>1312</v>
      </c>
      <c r="D109" s="830"/>
      <c r="E109" s="891" t="s">
        <v>592</v>
      </c>
      <c r="F109" s="849" t="s">
        <v>3</v>
      </c>
      <c r="G109" s="924">
        <v>1750</v>
      </c>
      <c r="H109" s="850"/>
      <c r="I109" s="835"/>
      <c r="J109" s="836"/>
      <c r="K109" s="837"/>
      <c r="L109" s="837"/>
      <c r="M109" s="924"/>
      <c r="N109" s="280"/>
      <c r="P109" s="64" t="s">
        <v>1271</v>
      </c>
    </row>
    <row r="110" spans="1:18">
      <c r="A110" s="405" t="s">
        <v>1076</v>
      </c>
      <c r="B110" s="828" t="s">
        <v>537</v>
      </c>
      <c r="C110" s="829" t="s">
        <v>1313</v>
      </c>
      <c r="D110" s="830"/>
      <c r="E110" s="831" t="s">
        <v>1304</v>
      </c>
      <c r="F110" s="832" t="s">
        <v>3</v>
      </c>
      <c r="G110" s="924">
        <v>1543</v>
      </c>
      <c r="H110" s="834">
        <f>SUM(G100:G110)</f>
        <v>39644</v>
      </c>
      <c r="I110" s="835"/>
      <c r="J110" s="836"/>
      <c r="K110" s="837"/>
      <c r="L110" s="837"/>
      <c r="M110" s="924"/>
      <c r="N110" s="280">
        <f>SUM(M100:M110)</f>
        <v>0</v>
      </c>
      <c r="P110" s="64" t="s">
        <v>1271</v>
      </c>
    </row>
    <row r="111" spans="1:18">
      <c r="A111" s="405"/>
      <c r="B111" s="281"/>
      <c r="C111" s="274"/>
      <c r="D111" s="274"/>
      <c r="E111" s="279"/>
      <c r="F111" s="277"/>
      <c r="G111" s="231"/>
      <c r="H111" s="278"/>
      <c r="I111" s="354"/>
    </row>
    <row r="112" spans="1:18">
      <c r="A112" s="405" t="s">
        <v>1079</v>
      </c>
      <c r="B112" s="828" t="s">
        <v>514</v>
      </c>
      <c r="C112" s="877" t="s">
        <v>24</v>
      </c>
      <c r="D112" s="830"/>
      <c r="E112" s="848" t="s">
        <v>594</v>
      </c>
      <c r="F112" s="849" t="s">
        <v>3</v>
      </c>
      <c r="G112" s="843">
        <v>750</v>
      </c>
      <c r="H112" s="850"/>
      <c r="I112" s="835"/>
      <c r="J112" s="836"/>
      <c r="K112" s="837"/>
      <c r="L112" s="837"/>
      <c r="M112" s="843"/>
      <c r="O112" s="64" t="s">
        <v>1379</v>
      </c>
      <c r="P112" s="64" t="s">
        <v>1218</v>
      </c>
      <c r="Q112" s="64" t="s">
        <v>1381</v>
      </c>
      <c r="R112" s="64" t="s">
        <v>1382</v>
      </c>
    </row>
    <row r="113" spans="1:18">
      <c r="A113" s="405" t="s">
        <v>1079</v>
      </c>
      <c r="B113" s="828" t="s">
        <v>514</v>
      </c>
      <c r="C113" s="877" t="s">
        <v>90</v>
      </c>
      <c r="D113" s="830"/>
      <c r="E113" s="848" t="s">
        <v>595</v>
      </c>
      <c r="F113" s="849" t="s">
        <v>3</v>
      </c>
      <c r="G113" s="843">
        <v>1795</v>
      </c>
      <c r="H113" s="850"/>
      <c r="I113" s="835"/>
      <c r="J113" s="836"/>
      <c r="K113" s="837"/>
      <c r="L113" s="837"/>
      <c r="M113" s="843"/>
      <c r="O113" s="64" t="s">
        <v>1380</v>
      </c>
      <c r="P113" s="64" t="s">
        <v>1218</v>
      </c>
      <c r="Q113" s="64" t="s">
        <v>1381</v>
      </c>
      <c r="R113" s="64" t="s">
        <v>1382</v>
      </c>
    </row>
    <row r="114" spans="1:18">
      <c r="A114" s="405" t="s">
        <v>1079</v>
      </c>
      <c r="B114" s="281" t="s">
        <v>514</v>
      </c>
      <c r="C114" s="274" t="s">
        <v>92</v>
      </c>
      <c r="D114" s="274" t="s">
        <v>515</v>
      </c>
      <c r="E114" s="279" t="s">
        <v>596</v>
      </c>
      <c r="F114" s="277" t="s">
        <v>3</v>
      </c>
      <c r="G114" s="213">
        <v>303</v>
      </c>
      <c r="H114" s="278"/>
      <c r="I114" s="354"/>
      <c r="M114" s="213"/>
    </row>
    <row r="115" spans="1:18">
      <c r="A115" s="405" t="s">
        <v>1079</v>
      </c>
      <c r="B115" s="281" t="s">
        <v>514</v>
      </c>
      <c r="C115" s="274" t="s">
        <v>94</v>
      </c>
      <c r="D115" s="274" t="s">
        <v>515</v>
      </c>
      <c r="E115" s="279" t="s">
        <v>597</v>
      </c>
      <c r="F115" s="277" t="s">
        <v>3</v>
      </c>
      <c r="G115" s="213">
        <v>2387</v>
      </c>
      <c r="H115" s="278"/>
      <c r="I115" s="801"/>
      <c r="M115" s="213"/>
    </row>
    <row r="116" spans="1:18">
      <c r="A116" s="405" t="s">
        <v>1079</v>
      </c>
      <c r="B116" s="281" t="s">
        <v>514</v>
      </c>
      <c r="C116" s="274" t="s">
        <v>96</v>
      </c>
      <c r="D116" s="274" t="s">
        <v>515</v>
      </c>
      <c r="E116" s="279" t="s">
        <v>598</v>
      </c>
      <c r="F116" s="277" t="s">
        <v>3</v>
      </c>
      <c r="G116" s="213">
        <v>118</v>
      </c>
      <c r="H116" s="278"/>
      <c r="I116" s="354"/>
      <c r="M116" s="213"/>
    </row>
    <row r="117" spans="1:18">
      <c r="A117" s="405" t="s">
        <v>1079</v>
      </c>
      <c r="B117" s="828" t="s">
        <v>514</v>
      </c>
      <c r="C117" s="829" t="s">
        <v>98</v>
      </c>
      <c r="D117" s="829" t="s">
        <v>515</v>
      </c>
      <c r="E117" s="848" t="s">
        <v>599</v>
      </c>
      <c r="F117" s="849" t="s">
        <v>3</v>
      </c>
      <c r="G117" s="843">
        <v>677</v>
      </c>
      <c r="H117" s="850"/>
      <c r="I117" s="835"/>
      <c r="J117" s="836"/>
      <c r="K117" s="837"/>
      <c r="L117" s="837"/>
      <c r="M117" s="843"/>
      <c r="P117" s="64" t="s">
        <v>1218</v>
      </c>
    </row>
    <row r="118" spans="1:18">
      <c r="A118" s="405" t="s">
        <v>1079</v>
      </c>
      <c r="B118" s="352" t="s">
        <v>655</v>
      </c>
      <c r="C118" s="274" t="s">
        <v>100</v>
      </c>
      <c r="D118" s="274" t="s">
        <v>515</v>
      </c>
      <c r="E118" s="276" t="s">
        <v>600</v>
      </c>
      <c r="F118" s="277" t="s">
        <v>3</v>
      </c>
      <c r="G118" s="213">
        <v>6203</v>
      </c>
      <c r="H118" s="278"/>
      <c r="I118" s="354"/>
      <c r="M118" s="213"/>
    </row>
    <row r="119" spans="1:18">
      <c r="A119" s="405" t="s">
        <v>1079</v>
      </c>
      <c r="B119" s="828" t="s">
        <v>514</v>
      </c>
      <c r="C119" s="1004" t="s">
        <v>102</v>
      </c>
      <c r="D119" s="829"/>
      <c r="E119" s="891" t="s">
        <v>303</v>
      </c>
      <c r="F119" s="849" t="s">
        <v>3</v>
      </c>
      <c r="G119" s="843">
        <v>534</v>
      </c>
      <c r="H119" s="850"/>
      <c r="I119" s="835"/>
      <c r="J119" s="836"/>
      <c r="K119" s="837"/>
      <c r="L119" s="837"/>
      <c r="M119" s="843"/>
      <c r="P119" s="64" t="s">
        <v>1218</v>
      </c>
    </row>
    <row r="120" spans="1:18">
      <c r="A120" s="405" t="s">
        <v>1079</v>
      </c>
      <c r="B120" s="281" t="s">
        <v>514</v>
      </c>
      <c r="C120" s="282" t="s">
        <v>104</v>
      </c>
      <c r="D120" s="283"/>
      <c r="E120" s="285" t="s">
        <v>601</v>
      </c>
      <c r="F120" s="277" t="s">
        <v>3</v>
      </c>
      <c r="G120" s="213">
        <v>1908</v>
      </c>
      <c r="H120" s="278"/>
      <c r="I120" s="354"/>
      <c r="M120" s="213"/>
    </row>
    <row r="121" spans="1:18">
      <c r="A121" s="405" t="s">
        <v>1079</v>
      </c>
      <c r="B121" s="828" t="s">
        <v>514</v>
      </c>
      <c r="C121" s="877" t="s">
        <v>205</v>
      </c>
      <c r="D121" s="830"/>
      <c r="E121" s="848" t="s">
        <v>602</v>
      </c>
      <c r="F121" s="849" t="s">
        <v>3</v>
      </c>
      <c r="G121" s="843">
        <v>50531</v>
      </c>
      <c r="H121" s="850"/>
      <c r="I121" s="835"/>
      <c r="J121" s="836"/>
      <c r="K121" s="837"/>
      <c r="L121" s="837"/>
      <c r="M121" s="843"/>
      <c r="P121" s="64" t="s">
        <v>1218</v>
      </c>
    </row>
    <row r="122" spans="1:18">
      <c r="A122" s="405" t="s">
        <v>1079</v>
      </c>
      <c r="B122" s="281" t="s">
        <v>514</v>
      </c>
      <c r="C122" s="274" t="s">
        <v>207</v>
      </c>
      <c r="D122" s="274" t="s">
        <v>515</v>
      </c>
      <c r="E122" s="279" t="s">
        <v>603</v>
      </c>
      <c r="F122" s="277" t="s">
        <v>3</v>
      </c>
      <c r="G122" s="213">
        <v>1816</v>
      </c>
      <c r="H122" s="278"/>
      <c r="I122" s="354"/>
      <c r="M122" s="213"/>
    </row>
    <row r="123" spans="1:18">
      <c r="A123" s="405" t="s">
        <v>1079</v>
      </c>
      <c r="B123" s="281" t="s">
        <v>514</v>
      </c>
      <c r="C123" s="274" t="s">
        <v>209</v>
      </c>
      <c r="D123" s="274" t="s">
        <v>515</v>
      </c>
      <c r="E123" s="279" t="s">
        <v>604</v>
      </c>
      <c r="F123" s="277" t="s">
        <v>3</v>
      </c>
      <c r="G123" s="213">
        <v>2195</v>
      </c>
      <c r="H123" s="278"/>
      <c r="I123" s="354"/>
      <c r="M123" s="213"/>
    </row>
    <row r="124" spans="1:18">
      <c r="A124" s="405" t="s">
        <v>1079</v>
      </c>
      <c r="B124" s="281" t="s">
        <v>514</v>
      </c>
      <c r="C124" s="274" t="s">
        <v>211</v>
      </c>
      <c r="D124" s="274" t="s">
        <v>515</v>
      </c>
      <c r="E124" s="279" t="s">
        <v>605</v>
      </c>
      <c r="F124" s="277" t="s">
        <v>3</v>
      </c>
      <c r="G124" s="213">
        <v>1797</v>
      </c>
      <c r="H124" s="278"/>
      <c r="I124" s="801"/>
      <c r="M124" s="213"/>
    </row>
    <row r="125" spans="1:18">
      <c r="A125" s="405" t="s">
        <v>1079</v>
      </c>
      <c r="B125" s="828" t="s">
        <v>514</v>
      </c>
      <c r="C125" s="829" t="s">
        <v>313</v>
      </c>
      <c r="D125" s="829" t="s">
        <v>515</v>
      </c>
      <c r="E125" s="848" t="s">
        <v>606</v>
      </c>
      <c r="F125" s="849" t="s">
        <v>3</v>
      </c>
      <c r="G125" s="843">
        <v>1497</v>
      </c>
      <c r="H125" s="850"/>
      <c r="I125" s="835"/>
      <c r="J125" s="836"/>
      <c r="K125" s="837"/>
      <c r="L125" s="837"/>
      <c r="M125" s="843"/>
      <c r="P125" s="64" t="s">
        <v>1218</v>
      </c>
    </row>
    <row r="126" spans="1:18">
      <c r="A126" s="405" t="s">
        <v>1079</v>
      </c>
      <c r="B126" s="281" t="s">
        <v>514</v>
      </c>
      <c r="C126" s="274" t="s">
        <v>315</v>
      </c>
      <c r="D126" s="274" t="s">
        <v>515</v>
      </c>
      <c r="E126" s="279" t="s">
        <v>107</v>
      </c>
      <c r="F126" s="277" t="s">
        <v>3</v>
      </c>
      <c r="G126" s="213">
        <v>5061</v>
      </c>
      <c r="H126" s="278"/>
      <c r="I126" s="801"/>
      <c r="M126" s="213"/>
    </row>
    <row r="127" spans="1:18">
      <c r="A127" s="405" t="s">
        <v>1079</v>
      </c>
      <c r="B127" s="281" t="s">
        <v>514</v>
      </c>
      <c r="C127" s="274" t="s">
        <v>607</v>
      </c>
      <c r="D127" s="274" t="s">
        <v>515</v>
      </c>
      <c r="E127" s="285" t="s">
        <v>608</v>
      </c>
      <c r="F127" s="277" t="s">
        <v>3</v>
      </c>
      <c r="G127" s="213">
        <v>5926</v>
      </c>
      <c r="H127" s="278"/>
      <c r="I127" s="354"/>
      <c r="M127" s="213"/>
    </row>
    <row r="128" spans="1:18">
      <c r="A128" s="405" t="s">
        <v>1079</v>
      </c>
      <c r="B128" s="828" t="s">
        <v>514</v>
      </c>
      <c r="C128" s="877" t="s">
        <v>609</v>
      </c>
      <c r="D128" s="830"/>
      <c r="E128" s="916" t="s">
        <v>610</v>
      </c>
      <c r="F128" s="849" t="s">
        <v>3</v>
      </c>
      <c r="G128" s="1058">
        <v>300</v>
      </c>
      <c r="H128" s="850"/>
      <c r="I128" s="1003"/>
      <c r="J128" s="836"/>
      <c r="K128" s="837"/>
      <c r="L128" s="837"/>
      <c r="M128" s="1058"/>
      <c r="O128" s="64" t="s">
        <v>1384</v>
      </c>
      <c r="P128" s="64" t="s">
        <v>1218</v>
      </c>
      <c r="Q128" s="64" t="s">
        <v>1381</v>
      </c>
      <c r="R128" s="64" t="s">
        <v>1382</v>
      </c>
    </row>
    <row r="129" spans="1:18">
      <c r="A129" s="405" t="s">
        <v>1079</v>
      </c>
      <c r="B129" s="828" t="s">
        <v>514</v>
      </c>
      <c r="C129" s="829" t="s">
        <v>611</v>
      </c>
      <c r="D129" s="829" t="s">
        <v>515</v>
      </c>
      <c r="E129" s="916" t="s">
        <v>612</v>
      </c>
      <c r="F129" s="849" t="s">
        <v>3</v>
      </c>
      <c r="G129" s="843">
        <v>1834</v>
      </c>
      <c r="H129" s="850"/>
      <c r="I129" s="835"/>
      <c r="J129" s="836"/>
      <c r="K129" s="837"/>
      <c r="L129" s="837"/>
      <c r="M129" s="843"/>
      <c r="P129" s="64" t="s">
        <v>1218</v>
      </c>
    </row>
    <row r="130" spans="1:18">
      <c r="A130" s="405" t="s">
        <v>1079</v>
      </c>
      <c r="B130" s="828" t="s">
        <v>514</v>
      </c>
      <c r="C130" s="829" t="s">
        <v>613</v>
      </c>
      <c r="D130" s="829" t="s">
        <v>515</v>
      </c>
      <c r="E130" s="916" t="s">
        <v>614</v>
      </c>
      <c r="F130" s="849" t="s">
        <v>3</v>
      </c>
      <c r="G130" s="843">
        <v>2623</v>
      </c>
      <c r="H130" s="850"/>
      <c r="I130" s="835"/>
      <c r="J130" s="836"/>
      <c r="K130" s="837"/>
      <c r="L130" s="837"/>
      <c r="M130" s="843"/>
      <c r="P130" s="64" t="s">
        <v>1218</v>
      </c>
    </row>
    <row r="131" spans="1:18">
      <c r="A131" s="405" t="s">
        <v>1079</v>
      </c>
      <c r="B131" s="281" t="s">
        <v>514</v>
      </c>
      <c r="C131" s="282" t="s">
        <v>615</v>
      </c>
      <c r="D131" s="283"/>
      <c r="E131" s="285" t="s">
        <v>616</v>
      </c>
      <c r="F131" s="277" t="s">
        <v>3</v>
      </c>
      <c r="G131" s="213">
        <v>200692</v>
      </c>
      <c r="H131" s="278"/>
      <c r="I131" s="354"/>
      <c r="M131" s="213"/>
    </row>
    <row r="132" spans="1:18">
      <c r="A132" s="405" t="s">
        <v>1079</v>
      </c>
      <c r="B132" s="281" t="s">
        <v>514</v>
      </c>
      <c r="C132" s="282" t="s">
        <v>617</v>
      </c>
      <c r="D132" s="283"/>
      <c r="E132" s="285" t="s">
        <v>618</v>
      </c>
      <c r="F132" s="277" t="s">
        <v>3</v>
      </c>
      <c r="G132" s="214">
        <v>1869</v>
      </c>
      <c r="H132" s="278"/>
      <c r="I132" s="354"/>
      <c r="M132" s="214"/>
      <c r="N132" s="280"/>
    </row>
    <row r="133" spans="1:18">
      <c r="A133" s="405" t="s">
        <v>1079</v>
      </c>
      <c r="B133" s="828" t="s">
        <v>537</v>
      </c>
      <c r="C133" s="877" t="s">
        <v>1306</v>
      </c>
      <c r="D133" s="830"/>
      <c r="E133" s="891" t="s">
        <v>965</v>
      </c>
      <c r="F133" s="849" t="s">
        <v>3</v>
      </c>
      <c r="G133" s="833">
        <v>1524</v>
      </c>
      <c r="H133" s="850"/>
      <c r="I133" s="835"/>
      <c r="J133" s="836"/>
      <c r="K133" s="837"/>
      <c r="L133" s="837"/>
      <c r="M133" s="833"/>
      <c r="N133" s="280"/>
      <c r="O133" s="64" t="s">
        <v>1271</v>
      </c>
    </row>
    <row r="134" spans="1:18">
      <c r="A134" s="405" t="s">
        <v>1079</v>
      </c>
      <c r="B134" s="828" t="s">
        <v>537</v>
      </c>
      <c r="C134" s="877" t="s">
        <v>1323</v>
      </c>
      <c r="D134" s="830"/>
      <c r="E134" s="891" t="s">
        <v>101</v>
      </c>
      <c r="F134" s="849" t="s">
        <v>3</v>
      </c>
      <c r="G134" s="833">
        <v>3208</v>
      </c>
      <c r="H134" s="850"/>
      <c r="I134" s="835"/>
      <c r="J134" s="836"/>
      <c r="K134" s="837"/>
      <c r="L134" s="837"/>
      <c r="M134" s="833"/>
      <c r="N134" s="280"/>
      <c r="O134" s="64" t="s">
        <v>1271</v>
      </c>
    </row>
    <row r="135" spans="1:18">
      <c r="A135" s="405" t="s">
        <v>1079</v>
      </c>
      <c r="B135" s="828" t="s">
        <v>537</v>
      </c>
      <c r="C135" s="877" t="s">
        <v>1326</v>
      </c>
      <c r="D135" s="830"/>
      <c r="E135" s="864" t="s">
        <v>1024</v>
      </c>
      <c r="F135" s="849" t="s">
        <v>3</v>
      </c>
      <c r="G135" s="833">
        <v>9771</v>
      </c>
      <c r="H135" s="850"/>
      <c r="I135" s="835"/>
      <c r="J135" s="836"/>
      <c r="K135" s="837"/>
      <c r="L135" s="837"/>
      <c r="M135" s="833"/>
      <c r="N135" s="280"/>
      <c r="O135" s="64" t="s">
        <v>1271</v>
      </c>
    </row>
    <row r="136" spans="1:18">
      <c r="A136" s="405" t="s">
        <v>1079</v>
      </c>
      <c r="B136" s="828" t="s">
        <v>537</v>
      </c>
      <c r="C136" s="877" t="s">
        <v>1336</v>
      </c>
      <c r="D136" s="830"/>
      <c r="E136" s="864" t="s">
        <v>670</v>
      </c>
      <c r="F136" s="849" t="s">
        <v>3</v>
      </c>
      <c r="G136" s="833">
        <v>145</v>
      </c>
      <c r="H136" s="850">
        <f>SUM(G112:G136)</f>
        <v>305464</v>
      </c>
      <c r="I136" s="835"/>
      <c r="J136" s="836"/>
      <c r="K136" s="837"/>
      <c r="L136" s="837"/>
      <c r="M136" s="833"/>
      <c r="N136" s="280">
        <f>SUM(M112:M136)</f>
        <v>0</v>
      </c>
    </row>
    <row r="137" spans="1:18">
      <c r="A137" s="405"/>
      <c r="B137" s="281"/>
      <c r="C137" s="282"/>
      <c r="D137" s="283"/>
      <c r="E137" s="285"/>
      <c r="F137" s="277"/>
      <c r="G137" s="231"/>
      <c r="H137" s="278"/>
      <c r="I137" s="354"/>
    </row>
    <row r="138" spans="1:18">
      <c r="A138" s="405" t="s">
        <v>1073</v>
      </c>
      <c r="B138" s="828" t="s">
        <v>514</v>
      </c>
      <c r="C138" s="829" t="s">
        <v>26</v>
      </c>
      <c r="D138" s="829"/>
      <c r="E138" s="848" t="s">
        <v>619</v>
      </c>
      <c r="F138" s="849" t="s">
        <v>3</v>
      </c>
      <c r="G138" s="843">
        <v>146</v>
      </c>
      <c r="H138" s="850"/>
      <c r="I138" s="835"/>
      <c r="J138" s="836"/>
      <c r="K138" s="837"/>
      <c r="L138" s="837"/>
      <c r="M138" s="843"/>
      <c r="O138" s="64" t="s">
        <v>1218</v>
      </c>
    </row>
    <row r="139" spans="1:18">
      <c r="A139" s="405" t="s">
        <v>1073</v>
      </c>
      <c r="B139" s="281" t="s">
        <v>514</v>
      </c>
      <c r="C139" s="274" t="s">
        <v>28</v>
      </c>
      <c r="D139" s="274" t="s">
        <v>515</v>
      </c>
      <c r="E139" s="285" t="s">
        <v>620</v>
      </c>
      <c r="F139" s="277" t="s">
        <v>3</v>
      </c>
      <c r="G139" s="213">
        <v>2877</v>
      </c>
      <c r="H139" s="278"/>
      <c r="I139" s="354"/>
      <c r="M139" s="213"/>
    </row>
    <row r="140" spans="1:18">
      <c r="A140" s="405" t="s">
        <v>1073</v>
      </c>
      <c r="B140" s="281" t="s">
        <v>514</v>
      </c>
      <c r="C140" s="282" t="s">
        <v>30</v>
      </c>
      <c r="D140" s="283"/>
      <c r="E140" s="285" t="s">
        <v>1106</v>
      </c>
      <c r="F140" s="277" t="s">
        <v>3</v>
      </c>
      <c r="G140" s="213">
        <v>3768</v>
      </c>
      <c r="H140" s="278"/>
      <c r="I140" s="354"/>
      <c r="M140" s="213"/>
    </row>
    <row r="141" spans="1:18">
      <c r="A141" s="405" t="s">
        <v>1073</v>
      </c>
      <c r="B141" s="828" t="s">
        <v>514</v>
      </c>
      <c r="C141" s="829" t="s">
        <v>113</v>
      </c>
      <c r="D141" s="829" t="s">
        <v>515</v>
      </c>
      <c r="E141" s="848" t="s">
        <v>621</v>
      </c>
      <c r="F141" s="849" t="s">
        <v>3</v>
      </c>
      <c r="G141" s="843">
        <v>4138</v>
      </c>
      <c r="H141" s="850"/>
      <c r="I141" s="835"/>
      <c r="J141" s="836"/>
      <c r="K141" s="837"/>
      <c r="L141" s="837"/>
      <c r="M141" s="843"/>
      <c r="O141" s="64" t="s">
        <v>1218</v>
      </c>
    </row>
    <row r="142" spans="1:18">
      <c r="A142" s="405" t="s">
        <v>1073</v>
      </c>
      <c r="B142" s="281" t="s">
        <v>514</v>
      </c>
      <c r="C142" s="274" t="s">
        <v>115</v>
      </c>
      <c r="D142" s="274" t="s">
        <v>515</v>
      </c>
      <c r="E142" s="279" t="s">
        <v>622</v>
      </c>
      <c r="F142" s="277" t="s">
        <v>3</v>
      </c>
      <c r="G142" s="213">
        <v>1462</v>
      </c>
      <c r="H142" s="278"/>
      <c r="I142" s="801"/>
      <c r="M142" s="213"/>
    </row>
    <row r="143" spans="1:18">
      <c r="A143" s="405" t="s">
        <v>1079</v>
      </c>
      <c r="B143" s="828" t="s">
        <v>514</v>
      </c>
      <c r="C143" s="877" t="s">
        <v>116</v>
      </c>
      <c r="D143" s="830"/>
      <c r="E143" s="848" t="s">
        <v>623</v>
      </c>
      <c r="F143" s="849" t="s">
        <v>3</v>
      </c>
      <c r="G143" s="843">
        <v>0</v>
      </c>
      <c r="H143" s="850"/>
      <c r="I143" s="835"/>
      <c r="J143" s="836"/>
      <c r="K143" s="837"/>
      <c r="L143" s="837"/>
      <c r="M143" s="843"/>
      <c r="O143" s="64" t="s">
        <v>1218</v>
      </c>
      <c r="P143" s="64" t="s">
        <v>1383</v>
      </c>
      <c r="Q143" s="64" t="s">
        <v>1381</v>
      </c>
      <c r="R143" s="64" t="s">
        <v>1382</v>
      </c>
    </row>
    <row r="144" spans="1:18">
      <c r="A144" s="405" t="s">
        <v>1079</v>
      </c>
      <c r="B144" s="828" t="s">
        <v>514</v>
      </c>
      <c r="C144" s="877" t="s">
        <v>118</v>
      </c>
      <c r="D144" s="830"/>
      <c r="E144" s="916" t="s">
        <v>110</v>
      </c>
      <c r="F144" s="849" t="s">
        <v>3</v>
      </c>
      <c r="G144" s="843">
        <v>0</v>
      </c>
      <c r="H144" s="850"/>
      <c r="I144" s="835"/>
      <c r="J144" s="836"/>
      <c r="K144" s="837"/>
      <c r="L144" s="837"/>
      <c r="M144" s="843"/>
      <c r="O144" s="64" t="s">
        <v>1274</v>
      </c>
    </row>
    <row r="145" spans="1:15">
      <c r="A145" s="405" t="s">
        <v>1079</v>
      </c>
      <c r="B145" s="828" t="s">
        <v>514</v>
      </c>
      <c r="C145" s="877" t="s">
        <v>120</v>
      </c>
      <c r="D145" s="830"/>
      <c r="E145" s="848" t="s">
        <v>624</v>
      </c>
      <c r="F145" s="849" t="s">
        <v>3</v>
      </c>
      <c r="G145" s="843">
        <v>51198</v>
      </c>
      <c r="H145" s="850"/>
      <c r="I145" s="835"/>
      <c r="J145" s="836"/>
      <c r="K145" s="837"/>
      <c r="L145" s="837"/>
      <c r="M145" s="843"/>
      <c r="O145" s="64" t="s">
        <v>1218</v>
      </c>
    </row>
    <row r="146" spans="1:15">
      <c r="A146" s="405" t="s">
        <v>1079</v>
      </c>
      <c r="B146" s="828" t="s">
        <v>514</v>
      </c>
      <c r="C146" s="829" t="s">
        <v>122</v>
      </c>
      <c r="D146" s="829" t="s">
        <v>515</v>
      </c>
      <c r="E146" s="916" t="s">
        <v>625</v>
      </c>
      <c r="F146" s="849" t="s">
        <v>3</v>
      </c>
      <c r="G146" s="843">
        <v>4707</v>
      </c>
      <c r="H146" s="850"/>
      <c r="I146" s="835"/>
      <c r="J146" s="836"/>
      <c r="K146" s="837"/>
      <c r="L146" s="837"/>
      <c r="M146" s="843"/>
      <c r="O146" s="64" t="s">
        <v>1218</v>
      </c>
    </row>
    <row r="147" spans="1:15">
      <c r="A147" s="405" t="s">
        <v>1079</v>
      </c>
      <c r="B147" s="828" t="s">
        <v>514</v>
      </c>
      <c r="C147" s="829" t="s">
        <v>325</v>
      </c>
      <c r="D147" s="829" t="s">
        <v>515</v>
      </c>
      <c r="E147" s="848" t="s">
        <v>626</v>
      </c>
      <c r="F147" s="849" t="s">
        <v>3</v>
      </c>
      <c r="G147" s="843">
        <v>0</v>
      </c>
      <c r="H147" s="850"/>
      <c r="I147" s="835"/>
      <c r="J147" s="836"/>
      <c r="K147" s="837"/>
      <c r="L147" s="837"/>
      <c r="M147" s="843"/>
      <c r="O147" s="64" t="s">
        <v>1274</v>
      </c>
    </row>
    <row r="148" spans="1:15">
      <c r="A148" s="405" t="s">
        <v>1079</v>
      </c>
      <c r="B148" s="281" t="s">
        <v>514</v>
      </c>
      <c r="C148" s="282" t="s">
        <v>327</v>
      </c>
      <c r="D148" s="283"/>
      <c r="E148" s="285" t="s">
        <v>627</v>
      </c>
      <c r="F148" s="277" t="s">
        <v>3</v>
      </c>
      <c r="G148" s="213">
        <v>2034</v>
      </c>
      <c r="H148" s="278"/>
      <c r="I148" s="354"/>
      <c r="M148" s="213"/>
    </row>
    <row r="149" spans="1:15">
      <c r="A149" s="405" t="s">
        <v>1079</v>
      </c>
      <c r="B149" s="281" t="s">
        <v>514</v>
      </c>
      <c r="C149" s="274" t="s">
        <v>628</v>
      </c>
      <c r="D149" s="274" t="s">
        <v>515</v>
      </c>
      <c r="E149" s="285" t="s">
        <v>629</v>
      </c>
      <c r="F149" s="277" t="s">
        <v>3</v>
      </c>
      <c r="G149" s="213">
        <v>3727</v>
      </c>
      <c r="H149" s="278"/>
      <c r="I149" s="354"/>
      <c r="M149" s="213"/>
    </row>
    <row r="150" spans="1:15">
      <c r="A150" s="405" t="s">
        <v>1079</v>
      </c>
      <c r="B150" s="281" t="s">
        <v>514</v>
      </c>
      <c r="C150" s="274" t="s">
        <v>630</v>
      </c>
      <c r="D150" s="274" t="s">
        <v>515</v>
      </c>
      <c r="E150" s="285" t="s">
        <v>631</v>
      </c>
      <c r="F150" s="277" t="s">
        <v>3</v>
      </c>
      <c r="G150" s="213">
        <v>4004</v>
      </c>
      <c r="H150" s="278"/>
      <c r="I150" s="354"/>
      <c r="M150" s="213"/>
    </row>
    <row r="151" spans="1:15">
      <c r="A151" s="405" t="s">
        <v>1079</v>
      </c>
      <c r="B151" s="281" t="s">
        <v>514</v>
      </c>
      <c r="C151" s="274" t="s">
        <v>632</v>
      </c>
      <c r="D151" s="274" t="s">
        <v>515</v>
      </c>
      <c r="E151" s="285" t="s">
        <v>633</v>
      </c>
      <c r="F151" s="277" t="s">
        <v>3</v>
      </c>
      <c r="G151" s="213">
        <v>1261</v>
      </c>
      <c r="H151" s="278"/>
      <c r="I151" s="354"/>
      <c r="M151" s="213"/>
    </row>
    <row r="152" spans="1:15">
      <c r="A152" s="405" t="s">
        <v>1079</v>
      </c>
      <c r="B152" s="281" t="s">
        <v>514</v>
      </c>
      <c r="C152" s="274" t="s">
        <v>634</v>
      </c>
      <c r="D152" s="274" t="s">
        <v>515</v>
      </c>
      <c r="E152" s="285" t="s">
        <v>119</v>
      </c>
      <c r="F152" s="277" t="s">
        <v>3</v>
      </c>
      <c r="G152" s="213">
        <v>3301</v>
      </c>
      <c r="H152" s="278"/>
      <c r="I152" s="354"/>
      <c r="M152" s="213"/>
    </row>
    <row r="153" spans="1:15">
      <c r="A153" s="405" t="s">
        <v>1079</v>
      </c>
      <c r="B153" s="281" t="s">
        <v>514</v>
      </c>
      <c r="C153" s="274" t="s">
        <v>635</v>
      </c>
      <c r="D153" s="274" t="s">
        <v>515</v>
      </c>
      <c r="E153" s="279" t="s">
        <v>636</v>
      </c>
      <c r="F153" s="277" t="s">
        <v>3</v>
      </c>
      <c r="G153" s="213">
        <v>2966</v>
      </c>
      <c r="H153" s="278"/>
      <c r="I153" s="354"/>
      <c r="M153" s="213"/>
    </row>
    <row r="154" spans="1:15">
      <c r="A154" s="405" t="s">
        <v>1076</v>
      </c>
      <c r="B154" s="828" t="s">
        <v>557</v>
      </c>
      <c r="C154" s="829" t="s">
        <v>637</v>
      </c>
      <c r="D154" s="829"/>
      <c r="E154" s="848" t="s">
        <v>638</v>
      </c>
      <c r="F154" s="849" t="s">
        <v>3</v>
      </c>
      <c r="G154" s="843">
        <v>90077</v>
      </c>
      <c r="H154" s="850"/>
      <c r="I154" s="992"/>
      <c r="J154" s="836"/>
      <c r="K154" s="837"/>
      <c r="L154" s="837"/>
      <c r="M154" s="843"/>
      <c r="O154" s="64" t="s">
        <v>1218</v>
      </c>
    </row>
    <row r="155" spans="1:15">
      <c r="A155" s="405" t="s">
        <v>1073</v>
      </c>
      <c r="B155" s="281" t="s">
        <v>537</v>
      </c>
      <c r="C155" s="274" t="s">
        <v>977</v>
      </c>
      <c r="D155" s="274"/>
      <c r="E155" s="279" t="s">
        <v>1107</v>
      </c>
      <c r="F155" s="277" t="s">
        <v>3</v>
      </c>
      <c r="G155" s="214">
        <v>1940</v>
      </c>
      <c r="H155" s="278"/>
      <c r="I155" s="354"/>
      <c r="M155" s="214"/>
      <c r="N155" s="280"/>
    </row>
    <row r="156" spans="1:15">
      <c r="A156" s="405" t="s">
        <v>1076</v>
      </c>
      <c r="B156" s="828" t="s">
        <v>537</v>
      </c>
      <c r="C156" s="829" t="s">
        <v>979</v>
      </c>
      <c r="D156" s="829"/>
      <c r="E156" s="848" t="s">
        <v>1272</v>
      </c>
      <c r="F156" s="849" t="s">
        <v>3</v>
      </c>
      <c r="G156" s="833">
        <v>5863</v>
      </c>
      <c r="H156" s="850"/>
      <c r="I156" s="835"/>
      <c r="J156" s="836"/>
      <c r="K156" s="837"/>
      <c r="L156" s="837"/>
      <c r="M156" s="833"/>
      <c r="N156" s="280"/>
      <c r="O156" s="64" t="s">
        <v>1271</v>
      </c>
    </row>
    <row r="157" spans="1:15">
      <c r="A157" s="405" t="s">
        <v>1079</v>
      </c>
      <c r="B157" s="828" t="s">
        <v>537</v>
      </c>
      <c r="C157" s="829" t="s">
        <v>981</v>
      </c>
      <c r="D157" s="829"/>
      <c r="E157" s="848" t="s">
        <v>797</v>
      </c>
      <c r="F157" s="849" t="s">
        <v>3</v>
      </c>
      <c r="G157" s="833">
        <v>4598</v>
      </c>
      <c r="H157" s="850"/>
      <c r="I157" s="835"/>
      <c r="J157" s="836"/>
      <c r="K157" s="837"/>
      <c r="L157" s="837"/>
      <c r="M157" s="833"/>
      <c r="N157" s="280"/>
      <c r="O157" s="64" t="s">
        <v>1271</v>
      </c>
    </row>
    <row r="158" spans="1:15">
      <c r="A158" s="405" t="s">
        <v>1079</v>
      </c>
      <c r="B158" s="828" t="s">
        <v>537</v>
      </c>
      <c r="C158" s="829" t="s">
        <v>1324</v>
      </c>
      <c r="D158" s="829"/>
      <c r="E158" s="848" t="s">
        <v>110</v>
      </c>
      <c r="F158" s="849" t="s">
        <v>3</v>
      </c>
      <c r="G158" s="833">
        <v>1806</v>
      </c>
      <c r="H158" s="850"/>
      <c r="I158" s="835"/>
      <c r="J158" s="836"/>
      <c r="K158" s="837"/>
      <c r="L158" s="837"/>
      <c r="M158" s="833"/>
      <c r="N158" s="280"/>
      <c r="O158" s="64" t="s">
        <v>1271</v>
      </c>
    </row>
    <row r="159" spans="1:15">
      <c r="A159" s="405" t="s">
        <v>1073</v>
      </c>
      <c r="B159" s="828" t="s">
        <v>537</v>
      </c>
      <c r="C159" s="829" t="s">
        <v>1347</v>
      </c>
      <c r="D159" s="829"/>
      <c r="E159" s="901" t="s">
        <v>418</v>
      </c>
      <c r="F159" s="849" t="s">
        <v>3</v>
      </c>
      <c r="G159" s="833">
        <v>2641</v>
      </c>
      <c r="H159" s="850"/>
      <c r="I159" s="835"/>
      <c r="J159" s="836"/>
      <c r="K159" s="837"/>
      <c r="L159" s="837"/>
      <c r="M159" s="833"/>
      <c r="N159" s="280"/>
      <c r="O159" s="64" t="s">
        <v>1271</v>
      </c>
    </row>
    <row r="160" spans="1:15">
      <c r="A160" s="405" t="s">
        <v>1073</v>
      </c>
      <c r="B160" s="828" t="s">
        <v>537</v>
      </c>
      <c r="C160" s="829" t="s">
        <v>1377</v>
      </c>
      <c r="D160" s="829"/>
      <c r="E160" s="881" t="s">
        <v>974</v>
      </c>
      <c r="F160" s="832" t="s">
        <v>3</v>
      </c>
      <c r="G160" s="833">
        <v>4573</v>
      </c>
      <c r="H160" s="834">
        <f>SUM(G138:G160)</f>
        <v>197087</v>
      </c>
      <c r="I160" s="835"/>
      <c r="J160" s="836"/>
      <c r="K160" s="837"/>
      <c r="L160" s="837"/>
      <c r="M160" s="833"/>
      <c r="N160" s="280">
        <f>SUM(M138:M160)</f>
        <v>0</v>
      </c>
      <c r="O160" s="64" t="s">
        <v>1271</v>
      </c>
    </row>
    <row r="161" spans="1:15">
      <c r="A161" s="405"/>
      <c r="B161" s="281"/>
      <c r="C161" s="274"/>
      <c r="D161" s="274"/>
      <c r="E161" s="279"/>
      <c r="F161" s="277"/>
      <c r="G161" s="231"/>
      <c r="H161" s="278"/>
      <c r="I161" s="354"/>
    </row>
    <row r="162" spans="1:15">
      <c r="A162" s="405" t="s">
        <v>1075</v>
      </c>
      <c r="B162" s="281" t="s">
        <v>514</v>
      </c>
      <c r="C162" s="282" t="s">
        <v>32</v>
      </c>
      <c r="D162" s="283"/>
      <c r="E162" s="285" t="s">
        <v>639</v>
      </c>
      <c r="F162" s="277" t="s">
        <v>3</v>
      </c>
      <c r="G162" s="213">
        <v>8093</v>
      </c>
      <c r="H162" s="278"/>
      <c r="I162" s="354"/>
      <c r="M162" s="213"/>
    </row>
    <row r="163" spans="1:15">
      <c r="A163" s="405" t="s">
        <v>1080</v>
      </c>
      <c r="B163" s="281" t="s">
        <v>514</v>
      </c>
      <c r="C163" s="274" t="s">
        <v>133</v>
      </c>
      <c r="D163" s="274" t="s">
        <v>515</v>
      </c>
      <c r="E163" s="279" t="s">
        <v>640</v>
      </c>
      <c r="F163" s="277" t="s">
        <v>3</v>
      </c>
      <c r="G163" s="213">
        <v>5582</v>
      </c>
      <c r="H163" s="278"/>
      <c r="I163" s="354"/>
      <c r="M163" s="213"/>
    </row>
    <row r="164" spans="1:15">
      <c r="A164" s="405" t="s">
        <v>1080</v>
      </c>
      <c r="B164" s="281" t="s">
        <v>514</v>
      </c>
      <c r="C164" s="274" t="s">
        <v>135</v>
      </c>
      <c r="D164" s="274" t="s">
        <v>515</v>
      </c>
      <c r="E164" s="279" t="s">
        <v>641</v>
      </c>
      <c r="F164" s="277" t="s">
        <v>3</v>
      </c>
      <c r="G164" s="213">
        <v>2825</v>
      </c>
      <c r="H164" s="278"/>
      <c r="I164" s="354"/>
      <c r="M164" s="213"/>
    </row>
    <row r="165" spans="1:15" ht="12" customHeight="1">
      <c r="A165" s="405" t="s">
        <v>1080</v>
      </c>
      <c r="B165" s="828" t="s">
        <v>514</v>
      </c>
      <c r="C165" s="829" t="s">
        <v>137</v>
      </c>
      <c r="D165" s="829" t="s">
        <v>515</v>
      </c>
      <c r="E165" s="848" t="s">
        <v>1333</v>
      </c>
      <c r="F165" s="849" t="s">
        <v>3</v>
      </c>
      <c r="G165" s="843">
        <v>9822</v>
      </c>
      <c r="H165" s="850"/>
      <c r="I165" s="835"/>
      <c r="J165" s="836"/>
      <c r="K165" s="837"/>
      <c r="L165" s="837"/>
      <c r="M165" s="843"/>
      <c r="O165" s="64" t="s">
        <v>1218</v>
      </c>
    </row>
    <row r="166" spans="1:15">
      <c r="A166" s="405" t="s">
        <v>1080</v>
      </c>
      <c r="B166" s="828" t="s">
        <v>514</v>
      </c>
      <c r="C166" s="829" t="s">
        <v>333</v>
      </c>
      <c r="D166" s="829" t="s">
        <v>515</v>
      </c>
      <c r="E166" s="848" t="s">
        <v>642</v>
      </c>
      <c r="F166" s="849" t="s">
        <v>3</v>
      </c>
      <c r="G166" s="843">
        <v>790</v>
      </c>
      <c r="H166" s="850"/>
      <c r="I166" s="835"/>
      <c r="J166" s="836"/>
      <c r="K166" s="837"/>
      <c r="L166" s="837"/>
      <c r="M166" s="843"/>
      <c r="O166" s="64" t="s">
        <v>1218</v>
      </c>
    </row>
    <row r="167" spans="1:15">
      <c r="A167" s="405" t="s">
        <v>1080</v>
      </c>
      <c r="B167" s="281" t="s">
        <v>514</v>
      </c>
      <c r="C167" s="274" t="s">
        <v>335</v>
      </c>
      <c r="D167" s="274" t="s">
        <v>515</v>
      </c>
      <c r="E167" s="279" t="s">
        <v>643</v>
      </c>
      <c r="F167" s="277" t="s">
        <v>3</v>
      </c>
      <c r="G167" s="213">
        <v>4417</v>
      </c>
      <c r="H167" s="278"/>
      <c r="I167" s="354"/>
      <c r="M167" s="213"/>
    </row>
    <row r="168" spans="1:15">
      <c r="A168" s="405" t="s">
        <v>1080</v>
      </c>
      <c r="B168" s="281" t="s">
        <v>514</v>
      </c>
      <c r="C168" s="274" t="s">
        <v>337</v>
      </c>
      <c r="D168" s="274" t="s">
        <v>515</v>
      </c>
      <c r="E168" s="279" t="s">
        <v>367</v>
      </c>
      <c r="F168" s="277" t="s">
        <v>3</v>
      </c>
      <c r="G168" s="213">
        <v>4778</v>
      </c>
      <c r="H168" s="278"/>
      <c r="I168" s="354"/>
      <c r="M168" s="213"/>
    </row>
    <row r="169" spans="1:15">
      <c r="A169" s="405" t="s">
        <v>1080</v>
      </c>
      <c r="B169" s="281" t="s">
        <v>514</v>
      </c>
      <c r="C169" s="274" t="s">
        <v>339</v>
      </c>
      <c r="D169" s="274" t="s">
        <v>515</v>
      </c>
      <c r="E169" s="279" t="s">
        <v>644</v>
      </c>
      <c r="F169" s="277" t="s">
        <v>3</v>
      </c>
      <c r="G169" s="213">
        <v>2605</v>
      </c>
      <c r="H169" s="278"/>
      <c r="I169" s="354"/>
      <c r="M169" s="213"/>
    </row>
    <row r="170" spans="1:15">
      <c r="A170" s="405" t="s">
        <v>1080</v>
      </c>
      <c r="B170" s="828" t="s">
        <v>514</v>
      </c>
      <c r="C170" s="829" t="s">
        <v>341</v>
      </c>
      <c r="D170" s="829" t="s">
        <v>515</v>
      </c>
      <c r="E170" s="848" t="s">
        <v>645</v>
      </c>
      <c r="F170" s="849" t="s">
        <v>3</v>
      </c>
      <c r="G170" s="843">
        <v>1259</v>
      </c>
      <c r="H170" s="850"/>
      <c r="I170" s="835"/>
      <c r="J170" s="836"/>
      <c r="K170" s="837"/>
      <c r="L170" s="837"/>
      <c r="M170" s="843"/>
      <c r="O170" s="64" t="s">
        <v>1218</v>
      </c>
    </row>
    <row r="171" spans="1:15">
      <c r="A171" s="405" t="s">
        <v>1080</v>
      </c>
      <c r="B171" s="281" t="s">
        <v>557</v>
      </c>
      <c r="C171" s="282" t="s">
        <v>343</v>
      </c>
      <c r="D171" s="283"/>
      <c r="E171" s="279" t="s">
        <v>646</v>
      </c>
      <c r="F171" s="277" t="s">
        <v>3</v>
      </c>
      <c r="G171" s="213">
        <v>8778</v>
      </c>
      <c r="H171" s="278"/>
      <c r="I171" s="354"/>
      <c r="M171" s="213"/>
    </row>
    <row r="172" spans="1:15">
      <c r="A172" s="405" t="s">
        <v>1080</v>
      </c>
      <c r="B172" s="281" t="s">
        <v>514</v>
      </c>
      <c r="C172" s="274" t="s">
        <v>345</v>
      </c>
      <c r="D172" s="274" t="s">
        <v>515</v>
      </c>
      <c r="E172" s="279" t="s">
        <v>647</v>
      </c>
      <c r="F172" s="277" t="s">
        <v>3</v>
      </c>
      <c r="G172" s="213">
        <v>5690</v>
      </c>
      <c r="H172" s="278"/>
      <c r="I172" s="354"/>
      <c r="M172" s="213"/>
    </row>
    <row r="173" spans="1:15">
      <c r="A173" s="405" t="s">
        <v>1080</v>
      </c>
      <c r="B173" s="281" t="s">
        <v>514</v>
      </c>
      <c r="C173" s="274" t="s">
        <v>347</v>
      </c>
      <c r="D173" s="274" t="s">
        <v>515</v>
      </c>
      <c r="E173" s="279" t="s">
        <v>585</v>
      </c>
      <c r="F173" s="277" t="s">
        <v>3</v>
      </c>
      <c r="G173" s="213">
        <v>355</v>
      </c>
      <c r="H173" s="278"/>
      <c r="I173" s="801"/>
      <c r="M173" s="213"/>
    </row>
    <row r="174" spans="1:15" s="436" customFormat="1">
      <c r="A174" s="405"/>
      <c r="B174" s="281" t="s">
        <v>514</v>
      </c>
      <c r="C174" s="274" t="s">
        <v>349</v>
      </c>
      <c r="D174" s="274" t="s">
        <v>515</v>
      </c>
      <c r="E174" s="285" t="s">
        <v>648</v>
      </c>
      <c r="F174" s="277" t="s">
        <v>3</v>
      </c>
      <c r="G174" s="213">
        <v>0</v>
      </c>
      <c r="H174" s="278"/>
      <c r="I174" s="435"/>
      <c r="K174" s="437"/>
      <c r="L174" s="437"/>
      <c r="M174" s="213"/>
      <c r="N174" s="437"/>
    </row>
    <row r="175" spans="1:15" s="436" customFormat="1">
      <c r="A175" s="405"/>
      <c r="B175" s="281" t="s">
        <v>514</v>
      </c>
      <c r="C175" s="274" t="s">
        <v>350</v>
      </c>
      <c r="D175" s="274" t="s">
        <v>515</v>
      </c>
      <c r="E175" s="276" t="s">
        <v>648</v>
      </c>
      <c r="F175" s="277" t="s">
        <v>3</v>
      </c>
      <c r="G175" s="213">
        <v>0</v>
      </c>
      <c r="H175" s="278"/>
      <c r="I175" s="435"/>
      <c r="K175" s="437"/>
      <c r="L175" s="437"/>
      <c r="M175" s="213"/>
      <c r="N175" s="437"/>
    </row>
    <row r="176" spans="1:15">
      <c r="A176" s="404" t="s">
        <v>1080</v>
      </c>
      <c r="B176" s="828" t="s">
        <v>514</v>
      </c>
      <c r="C176" s="829" t="s">
        <v>352</v>
      </c>
      <c r="D176" s="829"/>
      <c r="E176" s="891" t="s">
        <v>1082</v>
      </c>
      <c r="F176" s="849" t="s">
        <v>3</v>
      </c>
      <c r="G176" s="843">
        <v>1491</v>
      </c>
      <c r="H176" s="850"/>
      <c r="I176" s="835"/>
      <c r="J176" s="836"/>
      <c r="K176" s="837"/>
      <c r="L176" s="837"/>
      <c r="M176" s="843"/>
      <c r="O176" s="64" t="s">
        <v>1218</v>
      </c>
    </row>
    <row r="177" spans="1:15" s="74" customFormat="1">
      <c r="A177" s="404" t="s">
        <v>1080</v>
      </c>
      <c r="B177" s="828" t="s">
        <v>514</v>
      </c>
      <c r="C177" s="829" t="s">
        <v>354</v>
      </c>
      <c r="D177" s="829"/>
      <c r="E177" s="848" t="s">
        <v>650</v>
      </c>
      <c r="F177" s="849" t="s">
        <v>3</v>
      </c>
      <c r="G177" s="843">
        <v>11351</v>
      </c>
      <c r="H177" s="850"/>
      <c r="I177" s="835"/>
      <c r="J177" s="836"/>
      <c r="K177" s="837"/>
      <c r="L177" s="837"/>
      <c r="M177" s="843"/>
      <c r="N177" s="233"/>
      <c r="O177" s="74" t="s">
        <v>1218</v>
      </c>
    </row>
    <row r="178" spans="1:15" s="74" customFormat="1">
      <c r="A178" s="404" t="s">
        <v>1080</v>
      </c>
      <c r="B178" s="828" t="s">
        <v>514</v>
      </c>
      <c r="C178" s="829" t="s">
        <v>356</v>
      </c>
      <c r="D178" s="829"/>
      <c r="E178" s="848" t="s">
        <v>650</v>
      </c>
      <c r="F178" s="849" t="s">
        <v>3</v>
      </c>
      <c r="G178" s="843">
        <v>12122</v>
      </c>
      <c r="H178" s="850"/>
      <c r="I178" s="835"/>
      <c r="J178" s="836"/>
      <c r="K178" s="837"/>
      <c r="L178" s="837"/>
      <c r="M178" s="843"/>
      <c r="N178" s="233"/>
      <c r="O178" s="74" t="s">
        <v>1218</v>
      </c>
    </row>
    <row r="179" spans="1:15" s="74" customFormat="1">
      <c r="A179" s="404" t="s">
        <v>1080</v>
      </c>
      <c r="B179" s="281" t="s">
        <v>514</v>
      </c>
      <c r="C179" s="274" t="s">
        <v>358</v>
      </c>
      <c r="D179" s="274"/>
      <c r="E179" s="279" t="s">
        <v>650</v>
      </c>
      <c r="F179" s="277" t="s">
        <v>3</v>
      </c>
      <c r="G179" s="213">
        <v>8473</v>
      </c>
      <c r="H179" s="278"/>
      <c r="I179" s="356"/>
      <c r="K179" s="233"/>
      <c r="L179" s="233"/>
      <c r="M179" s="213"/>
      <c r="N179" s="233"/>
    </row>
    <row r="180" spans="1:15" s="74" customFormat="1">
      <c r="A180" s="404" t="s">
        <v>1080</v>
      </c>
      <c r="B180" s="281" t="s">
        <v>514</v>
      </c>
      <c r="C180" s="274" t="s">
        <v>360</v>
      </c>
      <c r="D180" s="274"/>
      <c r="E180" s="279" t="s">
        <v>985</v>
      </c>
      <c r="F180" s="277" t="s">
        <v>3</v>
      </c>
      <c r="G180" s="213">
        <v>4250</v>
      </c>
      <c r="H180" s="278"/>
      <c r="I180" s="356"/>
      <c r="K180" s="233"/>
      <c r="L180" s="233"/>
      <c r="M180" s="213"/>
      <c r="N180" s="233"/>
    </row>
    <row r="181" spans="1:15" s="74" customFormat="1">
      <c r="A181" s="404" t="s">
        <v>1080</v>
      </c>
      <c r="B181" s="281" t="s">
        <v>537</v>
      </c>
      <c r="C181" s="274" t="s">
        <v>362</v>
      </c>
      <c r="D181" s="274"/>
      <c r="E181" s="279" t="s">
        <v>1111</v>
      </c>
      <c r="F181" s="277" t="s">
        <v>3</v>
      </c>
      <c r="G181" s="214">
        <v>14992</v>
      </c>
      <c r="H181" s="278"/>
      <c r="I181" s="802"/>
      <c r="K181" s="233"/>
      <c r="L181" s="233"/>
      <c r="M181" s="214"/>
      <c r="N181" s="280"/>
    </row>
    <row r="182" spans="1:15" s="74" customFormat="1">
      <c r="A182" s="404" t="s">
        <v>1080</v>
      </c>
      <c r="B182" s="828" t="s">
        <v>537</v>
      </c>
      <c r="C182" s="829" t="s">
        <v>364</v>
      </c>
      <c r="D182" s="829"/>
      <c r="E182" s="848" t="s">
        <v>985</v>
      </c>
      <c r="F182" s="849" t="s">
        <v>3</v>
      </c>
      <c r="G182" s="833">
        <v>8132</v>
      </c>
      <c r="H182" s="850"/>
      <c r="I182" s="926"/>
      <c r="J182" s="836"/>
      <c r="K182" s="837"/>
      <c r="L182" s="837"/>
      <c r="M182" s="833"/>
      <c r="N182" s="280"/>
      <c r="O182" s="74" t="s">
        <v>1271</v>
      </c>
    </row>
    <row r="183" spans="1:15" s="74" customFormat="1">
      <c r="A183" s="404" t="s">
        <v>1080</v>
      </c>
      <c r="B183" s="828" t="s">
        <v>537</v>
      </c>
      <c r="C183" s="829" t="s">
        <v>366</v>
      </c>
      <c r="D183" s="829"/>
      <c r="E183" s="848" t="s">
        <v>435</v>
      </c>
      <c r="F183" s="849" t="s">
        <v>3</v>
      </c>
      <c r="G183" s="833">
        <v>5058</v>
      </c>
      <c r="H183" s="850"/>
      <c r="I183" s="926"/>
      <c r="J183" s="836"/>
      <c r="K183" s="837"/>
      <c r="L183" s="837"/>
      <c r="M183" s="833"/>
      <c r="N183" s="280"/>
      <c r="O183" s="74" t="s">
        <v>1271</v>
      </c>
    </row>
    <row r="184" spans="1:15" s="74" customFormat="1">
      <c r="A184" s="404" t="s">
        <v>1080</v>
      </c>
      <c r="B184" s="828" t="s">
        <v>537</v>
      </c>
      <c r="C184" s="829" t="s">
        <v>998</v>
      </c>
      <c r="D184" s="829"/>
      <c r="E184" s="848" t="s">
        <v>432</v>
      </c>
      <c r="F184" s="849" t="s">
        <v>3</v>
      </c>
      <c r="G184" s="833">
        <v>5287</v>
      </c>
      <c r="H184" s="850"/>
      <c r="I184" s="926"/>
      <c r="J184" s="836"/>
      <c r="K184" s="837"/>
      <c r="L184" s="837"/>
      <c r="M184" s="833"/>
      <c r="N184" s="280"/>
      <c r="O184" s="74" t="s">
        <v>1271</v>
      </c>
    </row>
    <row r="185" spans="1:15" s="74" customFormat="1">
      <c r="A185" s="404" t="s">
        <v>1080</v>
      </c>
      <c r="B185" s="828" t="s">
        <v>537</v>
      </c>
      <c r="C185" s="829" t="s">
        <v>999</v>
      </c>
      <c r="D185" s="829"/>
      <c r="E185" s="856" t="s">
        <v>132</v>
      </c>
      <c r="F185" s="832" t="s">
        <v>3</v>
      </c>
      <c r="G185" s="833">
        <v>1380</v>
      </c>
      <c r="H185" s="834">
        <f>SUM(G162:G185)</f>
        <v>127530</v>
      </c>
      <c r="I185" s="926"/>
      <c r="J185" s="836"/>
      <c r="K185" s="837"/>
      <c r="L185" s="837"/>
      <c r="M185" s="833"/>
      <c r="N185" s="280">
        <f>SUM(M162:M185)</f>
        <v>0</v>
      </c>
      <c r="O185" s="74" t="s">
        <v>1271</v>
      </c>
    </row>
    <row r="186" spans="1:15">
      <c r="A186" s="404"/>
      <c r="B186" s="73"/>
      <c r="C186" s="73"/>
      <c r="D186" s="73"/>
      <c r="E186" s="69"/>
      <c r="F186" s="75"/>
      <c r="G186" s="500"/>
      <c r="H186" s="234"/>
      <c r="I186" s="354"/>
    </row>
    <row r="187" spans="1:15">
      <c r="A187" s="404"/>
      <c r="B187" s="353"/>
      <c r="C187" s="65" t="s">
        <v>651</v>
      </c>
      <c r="D187" s="65" t="s">
        <v>652</v>
      </c>
      <c r="E187" s="66" t="s">
        <v>653</v>
      </c>
      <c r="F187" s="75"/>
      <c r="G187" s="499"/>
      <c r="H187" s="236"/>
      <c r="I187" s="354"/>
    </row>
    <row r="188" spans="1:15">
      <c r="A188" s="406"/>
      <c r="B188" s="1161" t="s">
        <v>654</v>
      </c>
      <c r="C188" s="1161"/>
      <c r="D188" s="1161"/>
      <c r="E188" s="1161"/>
      <c r="F188" s="76" t="s">
        <v>3</v>
      </c>
      <c r="G188" s="501"/>
      <c r="H188" s="235">
        <f>SUM(H3:H185)</f>
        <v>1165494.1200000001</v>
      </c>
      <c r="I188" s="354"/>
      <c r="N188" s="235">
        <f>SUM(N3:N181)</f>
        <v>0</v>
      </c>
    </row>
    <row r="189" spans="1:15" s="205" customFormat="1" ht="11.1" customHeight="1">
      <c r="A189" s="397"/>
      <c r="B189" s="19"/>
      <c r="C189" s="19"/>
      <c r="D189" s="19"/>
      <c r="E189" s="20"/>
      <c r="F189" s="33"/>
      <c r="G189" s="502"/>
      <c r="H189" s="23"/>
      <c r="K189" s="206"/>
      <c r="L189" s="207"/>
      <c r="M189" s="206"/>
      <c r="N189" s="206"/>
      <c r="O189" s="206"/>
    </row>
    <row r="190" spans="1:15" s="205" customFormat="1">
      <c r="A190" s="397"/>
      <c r="B190" s="19"/>
      <c r="C190" s="19"/>
      <c r="D190" s="19"/>
      <c r="E190" s="489" t="s">
        <v>1095</v>
      </c>
      <c r="F190" s="33"/>
      <c r="G190" s="502"/>
      <c r="H190" s="23"/>
      <c r="K190" s="206"/>
      <c r="L190" s="207"/>
      <c r="M190" s="206"/>
      <c r="N190" s="206"/>
      <c r="O190" s="206"/>
    </row>
    <row r="191" spans="1:15" s="205" customFormat="1">
      <c r="A191" s="593"/>
      <c r="B191" s="594"/>
      <c r="C191" s="594"/>
      <c r="D191" s="594"/>
      <c r="E191" s="28"/>
      <c r="F191" s="595"/>
      <c r="G191" s="612"/>
      <c r="H191" s="31"/>
      <c r="K191" s="206"/>
      <c r="L191" s="207"/>
      <c r="M191" s="206"/>
      <c r="N191" s="206"/>
      <c r="O191" s="206"/>
    </row>
    <row r="192" spans="1:15">
      <c r="B192" s="357"/>
      <c r="C192" s="358"/>
      <c r="D192" s="358"/>
      <c r="E192" s="608"/>
      <c r="F192" s="609"/>
      <c r="G192" s="610"/>
      <c r="H192" s="611"/>
    </row>
  </sheetData>
  <mergeCells count="3">
    <mergeCell ref="B188:E188"/>
    <mergeCell ref="A1:H1"/>
    <mergeCell ref="J1:K1"/>
  </mergeCells>
  <phoneticPr fontId="2" type="noConversion"/>
  <printOptions horizontalCentered="1" verticalCentered="1"/>
  <pageMargins left="0.78740157480314965" right="0.78740157480314965" top="0.78740157480314965" bottom="0.78740157480314965" header="0.39370078740157483" footer="0.39370078740157483"/>
  <pageSetup paperSize="9" scale="75" orientation="portrait" horizontalDpi="300" verticalDpi="300" r:id="rId1"/>
  <headerFooter alignWithMargins="0">
    <oddHeader xml:space="preserve">&amp;C
</oddHeader>
    <oddFooter xml:space="preserve">&amp;L
&amp;C&amp;"Arial,Grassetto"IL VERDE URBANO
&amp;"Arial,Normale"Dati - 12 novembre 2010&amp;"Arial,Grassetto"
</oddFooter>
  </headerFooter>
  <rowBreaks count="2" manualBreakCount="2">
    <brk id="82" max="7" man="1"/>
    <brk id="161" max="7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Y259"/>
  <sheetViews>
    <sheetView showGridLines="0" defaultGridColor="0" colorId="8" zoomScaleNormal="75" workbookViewId="0">
      <selection sqref="A1:H1"/>
    </sheetView>
  </sheetViews>
  <sheetFormatPr defaultRowHeight="12.75"/>
  <cols>
    <col min="1" max="1" width="4.85546875" style="410" customWidth="1"/>
    <col min="2" max="2" width="7.85546875" style="349" customWidth="1"/>
    <col min="3" max="3" width="6.140625" style="152" customWidth="1"/>
    <col min="4" max="4" width="2.7109375" style="148" customWidth="1"/>
    <col min="5" max="5" width="59.7109375" style="150" customWidth="1"/>
    <col min="6" max="6" width="4" style="151" customWidth="1"/>
    <col min="7" max="7" width="10.7109375" style="149" customWidth="1"/>
    <col min="8" max="8" width="10.7109375" style="193" customWidth="1"/>
    <col min="9" max="9" width="6" style="172" customWidth="1"/>
    <col min="10" max="10" width="6.5703125" style="172" customWidth="1"/>
    <col min="11" max="11" width="21.42578125" style="172" bestFit="1" customWidth="1"/>
    <col min="12" max="12" width="9.140625" style="173" bestFit="1"/>
    <col min="13" max="13" width="6.85546875" style="173" customWidth="1"/>
    <col min="14" max="14" width="18.7109375" style="174" customWidth="1"/>
    <col min="15" max="15" width="9.140625" style="172"/>
    <col min="16" max="16" width="21.7109375" style="175" bestFit="1" customWidth="1"/>
    <col min="17" max="18" width="9.140625" style="175"/>
    <col min="19" max="25" width="9.140625" style="172"/>
    <col min="26" max="16384" width="9.140625" style="148"/>
  </cols>
  <sheetData>
    <row r="1" spans="1:25" ht="27" customHeight="1">
      <c r="A1" s="1165" t="s">
        <v>656</v>
      </c>
      <c r="B1" s="1166"/>
      <c r="C1" s="1166"/>
      <c r="D1" s="1166"/>
      <c r="E1" s="1166"/>
      <c r="F1" s="1166"/>
      <c r="G1" s="1166"/>
      <c r="H1" s="1167"/>
      <c r="K1" s="1144" t="s">
        <v>1138</v>
      </c>
      <c r="L1" s="1144"/>
    </row>
    <row r="2" spans="1:25" s="79" customFormat="1" ht="22.5">
      <c r="A2" s="484" t="s">
        <v>1093</v>
      </c>
      <c r="B2" s="84"/>
      <c r="C2" s="83"/>
      <c r="D2" s="80"/>
      <c r="E2" s="81"/>
      <c r="F2" s="82"/>
      <c r="G2" s="187"/>
      <c r="H2" s="580" t="s">
        <v>1135</v>
      </c>
      <c r="I2" s="176"/>
      <c r="J2" s="176"/>
      <c r="L2" s="580" t="s">
        <v>1135</v>
      </c>
      <c r="M2" s="177"/>
      <c r="N2" s="178"/>
      <c r="O2" s="176"/>
      <c r="P2" s="179"/>
      <c r="Q2" s="179"/>
      <c r="R2" s="179"/>
      <c r="S2" s="176"/>
      <c r="T2" s="176"/>
      <c r="U2" s="176"/>
      <c r="V2" s="176"/>
      <c r="W2" s="176"/>
      <c r="X2" s="176"/>
      <c r="Y2" s="176"/>
    </row>
    <row r="3" spans="1:25" ht="12.75" customHeight="1">
      <c r="A3" s="407" t="s">
        <v>1073</v>
      </c>
      <c r="B3" s="84" t="s">
        <v>657</v>
      </c>
      <c r="C3" s="83" t="s">
        <v>17</v>
      </c>
      <c r="D3" s="84"/>
      <c r="E3" s="85" t="s">
        <v>658</v>
      </c>
      <c r="F3" s="86" t="s">
        <v>3</v>
      </c>
      <c r="G3" s="805">
        <v>38445</v>
      </c>
      <c r="H3" s="336"/>
      <c r="I3" s="804"/>
      <c r="K3" s="124" t="s">
        <v>1068</v>
      </c>
      <c r="L3" s="132">
        <f>+G3+G4+G5+G7+G23+G26+G27</f>
        <v>141537</v>
      </c>
      <c r="N3" s="805"/>
      <c r="O3" s="806"/>
    </row>
    <row r="4" spans="1:25" ht="12.75" customHeight="1">
      <c r="A4" s="407" t="s">
        <v>1073</v>
      </c>
      <c r="B4" s="84" t="s">
        <v>657</v>
      </c>
      <c r="C4" s="83" t="s">
        <v>143</v>
      </c>
      <c r="D4" s="84"/>
      <c r="E4" s="85" t="s">
        <v>659</v>
      </c>
      <c r="F4" s="86" t="s">
        <v>3</v>
      </c>
      <c r="G4" s="805">
        <v>26760</v>
      </c>
      <c r="H4" s="336"/>
      <c r="I4" s="804"/>
      <c r="K4" s="124" t="s">
        <v>1069</v>
      </c>
      <c r="L4" s="132">
        <f>+G6</f>
        <v>4110</v>
      </c>
      <c r="N4" s="805"/>
      <c r="O4" s="806"/>
    </row>
    <row r="5" spans="1:25" ht="12.75" customHeight="1">
      <c r="A5" s="407" t="s">
        <v>1073</v>
      </c>
      <c r="B5" s="84" t="s">
        <v>657</v>
      </c>
      <c r="C5" s="83" t="s">
        <v>145</v>
      </c>
      <c r="D5" s="84"/>
      <c r="E5" s="85" t="s">
        <v>660</v>
      </c>
      <c r="F5" s="86" t="s">
        <v>3</v>
      </c>
      <c r="G5" s="805">
        <v>3168</v>
      </c>
      <c r="H5" s="336"/>
      <c r="I5" s="804"/>
      <c r="K5" s="124" t="s">
        <v>1070</v>
      </c>
      <c r="L5" s="132">
        <v>0</v>
      </c>
      <c r="N5" s="805"/>
      <c r="O5" s="806"/>
    </row>
    <row r="6" spans="1:25" ht="12.75" customHeight="1">
      <c r="A6" s="408" t="s">
        <v>1074</v>
      </c>
      <c r="B6" s="84" t="s">
        <v>661</v>
      </c>
      <c r="C6" s="83" t="s">
        <v>147</v>
      </c>
      <c r="D6" s="84"/>
      <c r="E6" s="85" t="s">
        <v>662</v>
      </c>
      <c r="F6" s="86" t="s">
        <v>3</v>
      </c>
      <c r="G6" s="807">
        <v>4110</v>
      </c>
      <c r="H6" s="336"/>
      <c r="I6" s="804"/>
      <c r="K6" s="124" t="s">
        <v>1071</v>
      </c>
      <c r="L6" s="132">
        <f>+G15+G24+G25</f>
        <v>324975</v>
      </c>
      <c r="N6" s="807"/>
      <c r="O6" s="808"/>
    </row>
    <row r="7" spans="1:25" ht="12.75" customHeight="1">
      <c r="A7" s="408">
        <v>1</v>
      </c>
      <c r="B7" s="929" t="s">
        <v>673</v>
      </c>
      <c r="C7" s="930" t="s">
        <v>149</v>
      </c>
      <c r="D7" s="929"/>
      <c r="E7" s="931" t="s">
        <v>18</v>
      </c>
      <c r="F7" s="932" t="s">
        <v>3</v>
      </c>
      <c r="G7" s="937">
        <v>1805</v>
      </c>
      <c r="H7" s="933">
        <f>SUM(G3:G7)</f>
        <v>74288</v>
      </c>
      <c r="I7" s="934"/>
      <c r="J7" s="935"/>
      <c r="K7" s="872"/>
      <c r="L7" s="873"/>
      <c r="M7" s="936"/>
      <c r="N7" s="937"/>
      <c r="O7" s="808"/>
      <c r="P7" s="948" t="s">
        <v>1271</v>
      </c>
    </row>
    <row r="8" spans="1:25" ht="12.75" customHeight="1">
      <c r="A8" s="409"/>
      <c r="B8" s="84"/>
      <c r="C8" s="83"/>
      <c r="D8" s="84"/>
      <c r="E8" s="85"/>
      <c r="F8" s="86"/>
      <c r="G8" s="174"/>
      <c r="H8" s="336"/>
      <c r="K8" s="124" t="s">
        <v>1072</v>
      </c>
      <c r="L8" s="132">
        <f>+G17+G18+G19+G20</f>
        <v>2044392</v>
      </c>
    </row>
    <row r="9" spans="1:25" ht="12.75" customHeight="1">
      <c r="A9" s="407"/>
      <c r="B9" s="84" t="s">
        <v>663</v>
      </c>
      <c r="C9" s="83" t="s">
        <v>37</v>
      </c>
      <c r="D9" s="84"/>
      <c r="E9" s="438" t="s">
        <v>664</v>
      </c>
      <c r="F9" s="88" t="s">
        <v>3</v>
      </c>
      <c r="G9" s="190">
        <v>0</v>
      </c>
      <c r="H9" s="338">
        <f>SUM(G9)</f>
        <v>0</v>
      </c>
      <c r="K9" s="124" t="s">
        <v>1134</v>
      </c>
      <c r="L9" s="132">
        <v>0</v>
      </c>
      <c r="N9" s="190"/>
      <c r="O9" s="338"/>
    </row>
    <row r="10" spans="1:25" ht="12.75" customHeight="1">
      <c r="A10" s="407"/>
      <c r="B10" s="84"/>
      <c r="C10" s="83"/>
      <c r="D10" s="84"/>
      <c r="E10" s="85"/>
      <c r="F10" s="86"/>
      <c r="G10" s="174"/>
      <c r="H10" s="336"/>
      <c r="K10" s="124" t="s">
        <v>1131</v>
      </c>
      <c r="L10" s="123">
        <f>SUM(L3:L9)</f>
        <v>2515014</v>
      </c>
    </row>
    <row r="11" spans="1:25" ht="12.75" customHeight="1">
      <c r="A11" s="407"/>
      <c r="B11" s="84" t="s">
        <v>657</v>
      </c>
      <c r="C11" s="83" t="s">
        <v>19</v>
      </c>
      <c r="D11" s="84"/>
      <c r="E11" s="87" t="s">
        <v>2</v>
      </c>
      <c r="F11" s="88" t="s">
        <v>3</v>
      </c>
      <c r="G11" s="190">
        <v>0</v>
      </c>
      <c r="H11" s="338">
        <f>SUM(G11)</f>
        <v>0</v>
      </c>
      <c r="N11" s="190"/>
      <c r="O11" s="338"/>
    </row>
    <row r="12" spans="1:25" ht="12.75" customHeight="1">
      <c r="A12" s="407"/>
      <c r="B12" s="84"/>
      <c r="C12" s="83"/>
      <c r="D12" s="84"/>
      <c r="E12" s="85"/>
      <c r="F12" s="86"/>
      <c r="G12" s="174"/>
      <c r="H12" s="336"/>
    </row>
    <row r="13" spans="1:25" ht="12.75" customHeight="1">
      <c r="A13" s="407"/>
      <c r="B13" s="84" t="s">
        <v>657</v>
      </c>
      <c r="C13" s="83" t="s">
        <v>173</v>
      </c>
      <c r="D13" s="84"/>
      <c r="E13" s="87" t="s">
        <v>665</v>
      </c>
      <c r="F13" s="88" t="s">
        <v>3</v>
      </c>
      <c r="G13" s="190">
        <v>0</v>
      </c>
      <c r="H13" s="338">
        <v>0</v>
      </c>
      <c r="N13" s="190"/>
      <c r="O13" s="338"/>
    </row>
    <row r="14" spans="1:25" ht="12.75" customHeight="1">
      <c r="A14" s="407"/>
      <c r="B14" s="84"/>
      <c r="C14" s="83"/>
      <c r="D14" s="84"/>
      <c r="E14" s="85"/>
      <c r="F14" s="86"/>
      <c r="G14" s="174"/>
      <c r="H14" s="336"/>
    </row>
    <row r="15" spans="1:25" ht="12.75" customHeight="1">
      <c r="A15" s="407" t="s">
        <v>1076</v>
      </c>
      <c r="B15" s="84" t="s">
        <v>663</v>
      </c>
      <c r="C15" s="83" t="s">
        <v>6</v>
      </c>
      <c r="D15" s="84"/>
      <c r="E15" s="87" t="s">
        <v>666</v>
      </c>
      <c r="F15" s="88" t="s">
        <v>3</v>
      </c>
      <c r="G15" s="190">
        <v>138182</v>
      </c>
      <c r="H15" s="338">
        <f>SUM(G15)</f>
        <v>138182</v>
      </c>
      <c r="I15" s="804"/>
      <c r="L15" s="190"/>
      <c r="N15" s="190"/>
      <c r="O15" s="338"/>
    </row>
    <row r="16" spans="1:25" ht="12.75" customHeight="1">
      <c r="A16" s="407"/>
      <c r="B16" s="84"/>
      <c r="C16" s="83"/>
      <c r="D16" s="84"/>
      <c r="E16" s="85"/>
      <c r="F16" s="86"/>
      <c r="G16" s="174"/>
      <c r="H16" s="350"/>
    </row>
    <row r="17" spans="1:25" ht="12.75" customHeight="1">
      <c r="A17" s="407" t="s">
        <v>1079</v>
      </c>
      <c r="B17" s="84" t="s">
        <v>663</v>
      </c>
      <c r="C17" s="83" t="s">
        <v>24</v>
      </c>
      <c r="D17" s="84"/>
      <c r="E17" s="85" t="s">
        <v>667</v>
      </c>
      <c r="F17" s="86" t="s">
        <v>3</v>
      </c>
      <c r="G17" s="439">
        <v>1299869</v>
      </c>
      <c r="H17" s="336"/>
      <c r="I17" s="804"/>
      <c r="N17" s="439"/>
    </row>
    <row r="18" spans="1:25" ht="12.75" customHeight="1">
      <c r="A18" s="407" t="s">
        <v>1079</v>
      </c>
      <c r="B18" s="84" t="s">
        <v>663</v>
      </c>
      <c r="C18" s="83" t="s">
        <v>90</v>
      </c>
      <c r="D18" s="84"/>
      <c r="E18" s="85" t="s">
        <v>668</v>
      </c>
      <c r="F18" s="86" t="s">
        <v>3</v>
      </c>
      <c r="G18" s="188">
        <v>744523</v>
      </c>
      <c r="H18" s="336"/>
      <c r="I18" s="804"/>
      <c r="N18" s="188"/>
    </row>
    <row r="19" spans="1:25" ht="12.75" customHeight="1">
      <c r="A19" s="407" t="s">
        <v>1079</v>
      </c>
      <c r="B19" s="929" t="s">
        <v>657</v>
      </c>
      <c r="C19" s="930" t="s">
        <v>92</v>
      </c>
      <c r="D19" s="929"/>
      <c r="E19" s="1005" t="s">
        <v>669</v>
      </c>
      <c r="F19" s="932" t="s">
        <v>3</v>
      </c>
      <c r="G19" s="1006">
        <v>0</v>
      </c>
      <c r="H19" s="933"/>
      <c r="I19" s="1007"/>
      <c r="J19" s="935"/>
      <c r="K19" s="935"/>
      <c r="L19" s="936"/>
      <c r="M19" s="936"/>
      <c r="N19" s="1006"/>
      <c r="P19" s="948" t="s">
        <v>1274</v>
      </c>
    </row>
    <row r="20" spans="1:25" ht="12.75" customHeight="1">
      <c r="A20" s="407" t="s">
        <v>1079</v>
      </c>
      <c r="B20" s="929" t="s">
        <v>657</v>
      </c>
      <c r="C20" s="930" t="s">
        <v>94</v>
      </c>
      <c r="D20" s="929"/>
      <c r="E20" s="931" t="s">
        <v>670</v>
      </c>
      <c r="F20" s="1012" t="s">
        <v>3</v>
      </c>
      <c r="G20" s="1013">
        <v>0</v>
      </c>
      <c r="H20" s="1014">
        <f>SUM(G17:G20)</f>
        <v>2044392</v>
      </c>
      <c r="I20" s="1015"/>
      <c r="J20" s="935"/>
      <c r="K20" s="935"/>
      <c r="L20" s="936"/>
      <c r="M20" s="936"/>
      <c r="N20" s="1013"/>
      <c r="O20" s="338"/>
      <c r="P20" s="948" t="s">
        <v>1274</v>
      </c>
    </row>
    <row r="21" spans="1:25" ht="12.75" customHeight="1">
      <c r="A21" s="407"/>
      <c r="B21" s="84"/>
      <c r="C21" s="83"/>
      <c r="D21" s="84"/>
      <c r="E21" s="85"/>
      <c r="F21" s="86"/>
      <c r="G21" s="174"/>
      <c r="H21" s="350"/>
      <c r="I21" s="529"/>
    </row>
    <row r="22" spans="1:25" ht="12.75" customHeight="1">
      <c r="A22" s="407"/>
      <c r="B22" s="929" t="s">
        <v>657</v>
      </c>
      <c r="C22" s="930" t="s">
        <v>26</v>
      </c>
      <c r="D22" s="929"/>
      <c r="E22" s="1005" t="s">
        <v>671</v>
      </c>
      <c r="F22" s="932" t="s">
        <v>3</v>
      </c>
      <c r="G22" s="1006">
        <v>0</v>
      </c>
      <c r="H22" s="933"/>
      <c r="I22" s="1016"/>
      <c r="J22" s="935"/>
      <c r="K22" s="935"/>
      <c r="L22" s="936"/>
      <c r="M22" s="936"/>
      <c r="N22" s="1006"/>
      <c r="P22" s="948" t="s">
        <v>1274</v>
      </c>
    </row>
    <row r="23" spans="1:25" ht="12.75" customHeight="1">
      <c r="A23" s="407" t="s">
        <v>1073</v>
      </c>
      <c r="B23" s="84" t="s">
        <v>657</v>
      </c>
      <c r="C23" s="83" t="s">
        <v>28</v>
      </c>
      <c r="D23" s="84"/>
      <c r="E23" s="85" t="s">
        <v>672</v>
      </c>
      <c r="F23" s="86" t="s">
        <v>3</v>
      </c>
      <c r="G23" s="188">
        <v>71359</v>
      </c>
      <c r="H23" s="336"/>
      <c r="I23" s="809"/>
      <c r="N23" s="188"/>
    </row>
    <row r="24" spans="1:25" ht="12.75" customHeight="1">
      <c r="A24" s="407" t="s">
        <v>1076</v>
      </c>
      <c r="B24" s="929" t="s">
        <v>663</v>
      </c>
      <c r="C24" s="930" t="s">
        <v>30</v>
      </c>
      <c r="D24" s="929"/>
      <c r="E24" s="1005" t="s">
        <v>7</v>
      </c>
      <c r="F24" s="932" t="s">
        <v>3</v>
      </c>
      <c r="G24" s="1006">
        <v>149141</v>
      </c>
      <c r="H24" s="1009"/>
      <c r="I24" s="1010"/>
      <c r="J24" s="935"/>
      <c r="K24" s="935"/>
      <c r="L24" s="936"/>
      <c r="M24" s="936"/>
      <c r="N24" s="1006"/>
      <c r="P24" s="948" t="s">
        <v>1218</v>
      </c>
    </row>
    <row r="25" spans="1:25" ht="12.75" customHeight="1">
      <c r="A25" s="407" t="s">
        <v>1076</v>
      </c>
      <c r="B25" s="929" t="s">
        <v>673</v>
      </c>
      <c r="C25" s="930" t="s">
        <v>113</v>
      </c>
      <c r="D25" s="929"/>
      <c r="E25" s="1005" t="s">
        <v>674</v>
      </c>
      <c r="F25" s="932" t="s">
        <v>3</v>
      </c>
      <c r="G25" s="1006">
        <v>37652</v>
      </c>
      <c r="H25" s="1011"/>
      <c r="I25" s="1010"/>
      <c r="J25" s="935"/>
      <c r="K25" s="935"/>
      <c r="L25" s="936"/>
      <c r="M25" s="936"/>
      <c r="N25" s="1006"/>
      <c r="P25" s="948" t="s">
        <v>1218</v>
      </c>
    </row>
    <row r="26" spans="1:25" ht="12.75" customHeight="1">
      <c r="A26" s="407">
        <v>1</v>
      </c>
      <c r="B26" s="929" t="s">
        <v>673</v>
      </c>
      <c r="C26" s="930" t="s">
        <v>115</v>
      </c>
      <c r="D26" s="929"/>
      <c r="E26" s="1005"/>
      <c r="F26" s="932" t="s">
        <v>3</v>
      </c>
      <c r="G26" s="1006">
        <v>0</v>
      </c>
      <c r="H26" s="933"/>
      <c r="I26" s="1010"/>
      <c r="J26" s="935"/>
      <c r="K26" s="935"/>
      <c r="L26" s="936"/>
      <c r="M26" s="936"/>
      <c r="N26" s="1006"/>
      <c r="P26" s="948" t="s">
        <v>1274</v>
      </c>
    </row>
    <row r="27" spans="1:25" ht="12.75" customHeight="1">
      <c r="A27" s="407">
        <v>1</v>
      </c>
      <c r="B27" s="929" t="s">
        <v>673</v>
      </c>
      <c r="C27" s="930" t="s">
        <v>116</v>
      </c>
      <c r="D27" s="929"/>
      <c r="E27" s="931"/>
      <c r="F27" s="1012" t="s">
        <v>3</v>
      </c>
      <c r="G27" s="1013">
        <v>0</v>
      </c>
      <c r="H27" s="1014">
        <f>SUM(G22:G27)</f>
        <v>258152</v>
      </c>
      <c r="I27" s="1010"/>
      <c r="J27" s="935"/>
      <c r="K27" s="935"/>
      <c r="L27" s="936"/>
      <c r="M27" s="936"/>
      <c r="N27" s="1013"/>
      <c r="O27" s="338"/>
      <c r="P27" s="948" t="s">
        <v>1274</v>
      </c>
    </row>
    <row r="28" spans="1:25" ht="12.75" customHeight="1">
      <c r="A28" s="407"/>
      <c r="B28" s="84"/>
      <c r="C28" s="83"/>
      <c r="D28" s="84"/>
      <c r="E28" s="85"/>
      <c r="F28" s="86"/>
      <c r="G28" s="189"/>
      <c r="H28" s="336"/>
    </row>
    <row r="29" spans="1:25" s="184" customFormat="1" ht="12.75" customHeight="1">
      <c r="A29" s="1168" t="s">
        <v>1067</v>
      </c>
      <c r="B29" s="1169"/>
      <c r="C29" s="1169"/>
      <c r="D29" s="1169"/>
      <c r="E29" s="1169"/>
      <c r="F29" s="351" t="s">
        <v>3</v>
      </c>
      <c r="G29" s="190"/>
      <c r="H29" s="338">
        <f>SUM(H6:H27)</f>
        <v>2515014</v>
      </c>
      <c r="I29" s="180"/>
      <c r="J29" s="180"/>
      <c r="K29" s="180"/>
      <c r="L29" s="181"/>
      <c r="M29" s="181"/>
      <c r="N29" s="182"/>
      <c r="O29" s="338"/>
      <c r="P29" s="183"/>
      <c r="Q29" s="183"/>
      <c r="R29" s="183"/>
      <c r="S29" s="180"/>
      <c r="T29" s="180"/>
      <c r="U29" s="180"/>
      <c r="V29" s="180"/>
      <c r="W29" s="180"/>
      <c r="X29" s="180"/>
      <c r="Y29" s="180"/>
    </row>
    <row r="30" spans="1:25" s="205" customFormat="1" ht="11.1" customHeight="1">
      <c r="A30" s="397"/>
      <c r="B30" s="19"/>
      <c r="C30" s="19"/>
      <c r="D30" s="19"/>
      <c r="E30" s="20"/>
      <c r="F30" s="33"/>
      <c r="G30" s="22"/>
      <c r="H30" s="23"/>
      <c r="K30" s="206"/>
      <c r="L30" s="207"/>
      <c r="M30" s="206"/>
      <c r="N30" s="206"/>
      <c r="O30" s="206"/>
    </row>
    <row r="31" spans="1:25" s="205" customFormat="1">
      <c r="A31" s="397"/>
      <c r="B31" s="19"/>
      <c r="C31" s="19"/>
      <c r="D31" s="19"/>
      <c r="E31" s="489" t="s">
        <v>1095</v>
      </c>
      <c r="F31" s="33"/>
      <c r="G31" s="22"/>
      <c r="H31" s="23"/>
      <c r="K31" s="206"/>
      <c r="L31" s="207"/>
      <c r="M31" s="206"/>
      <c r="N31" s="206"/>
      <c r="O31" s="206"/>
    </row>
    <row r="32" spans="1:25" s="205" customFormat="1">
      <c r="A32" s="593"/>
      <c r="B32" s="594"/>
      <c r="C32" s="594"/>
      <c r="D32" s="594"/>
      <c r="E32" s="28"/>
      <c r="F32" s="595"/>
      <c r="G32" s="596"/>
      <c r="H32" s="31"/>
      <c r="K32" s="206"/>
      <c r="L32" s="207"/>
      <c r="M32" s="206"/>
      <c r="N32" s="206"/>
      <c r="O32" s="206"/>
    </row>
    <row r="33" spans="2:8">
      <c r="B33" s="601"/>
      <c r="C33" s="602"/>
      <c r="D33" s="603"/>
      <c r="E33" s="604"/>
      <c r="F33" s="605"/>
      <c r="G33" s="606"/>
      <c r="H33" s="607"/>
    </row>
    <row r="34" spans="2:8">
      <c r="B34" s="348"/>
      <c r="C34" s="185"/>
      <c r="D34" s="172"/>
      <c r="E34" s="174"/>
      <c r="F34" s="186"/>
      <c r="G34" s="191"/>
      <c r="H34" s="192"/>
    </row>
    <row r="35" spans="2:8">
      <c r="B35" s="348"/>
      <c r="C35" s="185"/>
      <c r="D35" s="172"/>
      <c r="E35" s="174"/>
      <c r="F35" s="186"/>
      <c r="G35" s="191"/>
      <c r="H35" s="192"/>
    </row>
    <row r="36" spans="2:8">
      <c r="B36" s="348"/>
      <c r="C36" s="185"/>
      <c r="D36" s="172"/>
      <c r="E36" s="174"/>
      <c r="F36" s="186"/>
      <c r="G36" s="191"/>
      <c r="H36" s="192"/>
    </row>
    <row r="37" spans="2:8">
      <c r="B37" s="348"/>
      <c r="C37" s="185"/>
      <c r="D37" s="172"/>
      <c r="E37" s="174"/>
      <c r="F37" s="186"/>
      <c r="G37" s="191"/>
      <c r="H37" s="192"/>
    </row>
    <row r="38" spans="2:8">
      <c r="B38" s="348"/>
      <c r="C38" s="185"/>
      <c r="D38" s="172"/>
      <c r="E38" s="174"/>
      <c r="F38" s="186"/>
      <c r="G38" s="191"/>
      <c r="H38" s="192"/>
    </row>
    <row r="39" spans="2:8">
      <c r="B39" s="348"/>
      <c r="C39" s="185"/>
      <c r="D39" s="172"/>
      <c r="E39" s="174"/>
      <c r="F39" s="186"/>
      <c r="G39" s="191"/>
      <c r="H39" s="192"/>
    </row>
    <row r="40" spans="2:8">
      <c r="B40" s="348"/>
      <c r="C40" s="185"/>
      <c r="D40" s="172"/>
      <c r="E40" s="174"/>
      <c r="F40" s="186"/>
      <c r="G40" s="191"/>
      <c r="H40" s="192"/>
    </row>
    <row r="41" spans="2:8">
      <c r="B41" s="348"/>
      <c r="C41" s="185"/>
      <c r="D41" s="172"/>
      <c r="E41" s="174"/>
      <c r="F41" s="186"/>
      <c r="G41" s="191"/>
      <c r="H41" s="192"/>
    </row>
    <row r="42" spans="2:8">
      <c r="B42" s="348"/>
      <c r="C42" s="185"/>
      <c r="D42" s="172"/>
      <c r="E42" s="174"/>
      <c r="F42" s="186"/>
      <c r="G42" s="191"/>
      <c r="H42" s="192"/>
    </row>
    <row r="43" spans="2:8">
      <c r="B43" s="348"/>
      <c r="C43" s="185"/>
      <c r="D43" s="172"/>
      <c r="E43" s="174"/>
      <c r="F43" s="186"/>
      <c r="G43" s="191"/>
      <c r="H43" s="192"/>
    </row>
    <row r="44" spans="2:8">
      <c r="B44" s="348"/>
      <c r="C44" s="185"/>
      <c r="D44" s="172"/>
      <c r="E44" s="174"/>
      <c r="F44" s="186"/>
      <c r="G44" s="191"/>
      <c r="H44" s="192"/>
    </row>
    <row r="45" spans="2:8">
      <c r="B45" s="348"/>
      <c r="C45" s="185"/>
      <c r="D45" s="172"/>
      <c r="E45" s="174"/>
      <c r="F45" s="186"/>
      <c r="G45" s="191"/>
      <c r="H45" s="192"/>
    </row>
    <row r="46" spans="2:8">
      <c r="B46" s="348"/>
      <c r="C46" s="185"/>
      <c r="D46" s="172"/>
      <c r="E46" s="174"/>
      <c r="F46" s="186"/>
      <c r="G46" s="191"/>
      <c r="H46" s="192"/>
    </row>
    <row r="47" spans="2:8">
      <c r="B47" s="348"/>
      <c r="C47" s="185"/>
      <c r="D47" s="172"/>
      <c r="E47" s="174"/>
      <c r="F47" s="186"/>
      <c r="G47" s="191"/>
      <c r="H47" s="192"/>
    </row>
    <row r="48" spans="2:8">
      <c r="B48" s="348"/>
      <c r="C48" s="185"/>
      <c r="D48" s="172"/>
      <c r="E48" s="174"/>
      <c r="F48" s="186"/>
      <c r="G48" s="191"/>
      <c r="H48" s="192"/>
    </row>
    <row r="49" spans="2:8">
      <c r="B49" s="348"/>
      <c r="C49" s="185"/>
      <c r="D49" s="172"/>
      <c r="E49" s="174"/>
      <c r="F49" s="186"/>
      <c r="G49" s="191"/>
      <c r="H49" s="192"/>
    </row>
    <row r="50" spans="2:8">
      <c r="B50" s="348"/>
      <c r="C50" s="185"/>
      <c r="D50" s="172"/>
      <c r="E50" s="174"/>
      <c r="F50" s="186"/>
      <c r="G50" s="191"/>
      <c r="H50" s="192"/>
    </row>
    <row r="51" spans="2:8">
      <c r="B51" s="348"/>
      <c r="C51" s="185"/>
      <c r="D51" s="172"/>
      <c r="E51" s="174"/>
      <c r="F51" s="186"/>
      <c r="G51" s="191"/>
      <c r="H51" s="192"/>
    </row>
    <row r="52" spans="2:8">
      <c r="B52" s="348"/>
      <c r="C52" s="185"/>
      <c r="D52" s="172"/>
      <c r="E52" s="174"/>
      <c r="F52" s="186"/>
      <c r="G52" s="191"/>
      <c r="H52" s="192"/>
    </row>
    <row r="53" spans="2:8">
      <c r="B53" s="348"/>
      <c r="C53" s="185"/>
      <c r="D53" s="172"/>
      <c r="E53" s="174"/>
      <c r="F53" s="186"/>
      <c r="G53" s="191"/>
      <c r="H53" s="192"/>
    </row>
    <row r="54" spans="2:8">
      <c r="B54" s="348"/>
      <c r="C54" s="185"/>
      <c r="D54" s="172"/>
      <c r="E54" s="174"/>
      <c r="F54" s="186"/>
      <c r="G54" s="191"/>
      <c r="H54" s="192"/>
    </row>
    <row r="55" spans="2:8">
      <c r="B55" s="348"/>
      <c r="C55" s="185"/>
      <c r="D55" s="172"/>
      <c r="E55" s="174"/>
      <c r="F55" s="186"/>
      <c r="G55" s="191"/>
      <c r="H55" s="192"/>
    </row>
    <row r="56" spans="2:8">
      <c r="B56" s="348"/>
      <c r="C56" s="185"/>
      <c r="D56" s="172"/>
      <c r="E56" s="174"/>
      <c r="F56" s="186"/>
      <c r="G56" s="191"/>
      <c r="H56" s="192"/>
    </row>
    <row r="57" spans="2:8">
      <c r="B57" s="348"/>
      <c r="C57" s="185"/>
      <c r="D57" s="172"/>
      <c r="E57" s="174"/>
      <c r="F57" s="186"/>
      <c r="G57" s="191"/>
      <c r="H57" s="192"/>
    </row>
    <row r="58" spans="2:8">
      <c r="B58" s="348"/>
      <c r="C58" s="185"/>
      <c r="D58" s="172"/>
      <c r="E58" s="174"/>
      <c r="F58" s="186"/>
      <c r="G58" s="191"/>
      <c r="H58" s="192"/>
    </row>
    <row r="59" spans="2:8">
      <c r="B59" s="348"/>
      <c r="C59" s="185"/>
      <c r="D59" s="172"/>
      <c r="E59" s="174"/>
      <c r="F59" s="186"/>
      <c r="G59" s="191"/>
      <c r="H59" s="192"/>
    </row>
    <row r="60" spans="2:8">
      <c r="B60" s="348"/>
      <c r="C60" s="185"/>
      <c r="D60" s="172"/>
      <c r="E60" s="174"/>
      <c r="F60" s="186"/>
      <c r="G60" s="191"/>
      <c r="H60" s="192"/>
    </row>
    <row r="61" spans="2:8">
      <c r="B61" s="348"/>
      <c r="C61" s="185"/>
      <c r="D61" s="172"/>
      <c r="E61" s="174"/>
      <c r="F61" s="186"/>
      <c r="G61" s="191"/>
      <c r="H61" s="192"/>
    </row>
    <row r="62" spans="2:8">
      <c r="B62" s="348"/>
      <c r="C62" s="185"/>
      <c r="D62" s="172"/>
      <c r="E62" s="174"/>
      <c r="F62" s="186"/>
      <c r="G62" s="191"/>
      <c r="H62" s="192"/>
    </row>
    <row r="63" spans="2:8">
      <c r="B63" s="348"/>
      <c r="C63" s="185"/>
      <c r="D63" s="172"/>
      <c r="E63" s="174"/>
      <c r="F63" s="186"/>
      <c r="G63" s="191"/>
      <c r="H63" s="192"/>
    </row>
    <row r="64" spans="2:8">
      <c r="B64" s="348"/>
      <c r="C64" s="185"/>
      <c r="D64" s="172"/>
      <c r="E64" s="174"/>
      <c r="F64" s="186"/>
      <c r="G64" s="191"/>
      <c r="H64" s="192"/>
    </row>
    <row r="65" spans="2:8">
      <c r="B65" s="348"/>
      <c r="C65" s="185"/>
      <c r="D65" s="172"/>
      <c r="E65" s="174"/>
      <c r="F65" s="186"/>
      <c r="G65" s="191"/>
      <c r="H65" s="192"/>
    </row>
    <row r="66" spans="2:8">
      <c r="B66" s="348"/>
      <c r="C66" s="185"/>
      <c r="D66" s="172"/>
      <c r="E66" s="174"/>
      <c r="F66" s="186"/>
      <c r="G66" s="191"/>
      <c r="H66" s="192"/>
    </row>
    <row r="67" spans="2:8">
      <c r="B67" s="348"/>
      <c r="C67" s="185"/>
      <c r="D67" s="172"/>
      <c r="E67" s="174"/>
      <c r="F67" s="186"/>
      <c r="G67" s="191"/>
      <c r="H67" s="192"/>
    </row>
    <row r="68" spans="2:8">
      <c r="B68" s="348"/>
      <c r="C68" s="185"/>
      <c r="D68" s="172"/>
      <c r="E68" s="174"/>
      <c r="F68" s="186"/>
      <c r="G68" s="191"/>
      <c r="H68" s="192"/>
    </row>
    <row r="69" spans="2:8">
      <c r="B69" s="348"/>
      <c r="C69" s="185"/>
      <c r="D69" s="172"/>
      <c r="E69" s="174"/>
      <c r="F69" s="186"/>
      <c r="G69" s="191"/>
      <c r="H69" s="192"/>
    </row>
    <row r="70" spans="2:8">
      <c r="B70" s="348"/>
      <c r="C70" s="185"/>
      <c r="D70" s="172"/>
      <c r="E70" s="174"/>
      <c r="F70" s="186"/>
      <c r="G70" s="191"/>
      <c r="H70" s="192"/>
    </row>
    <row r="71" spans="2:8">
      <c r="B71" s="348"/>
      <c r="C71" s="185"/>
      <c r="D71" s="172"/>
      <c r="E71" s="174"/>
      <c r="F71" s="186"/>
      <c r="G71" s="191"/>
      <c r="H71" s="192"/>
    </row>
    <row r="72" spans="2:8">
      <c r="B72" s="348"/>
      <c r="C72" s="185"/>
      <c r="D72" s="172"/>
      <c r="E72" s="174"/>
      <c r="F72" s="186"/>
      <c r="G72" s="191"/>
      <c r="H72" s="192"/>
    </row>
    <row r="73" spans="2:8">
      <c r="B73" s="348"/>
      <c r="C73" s="185"/>
      <c r="D73" s="172"/>
      <c r="E73" s="174"/>
      <c r="F73" s="186"/>
      <c r="G73" s="191"/>
      <c r="H73" s="192"/>
    </row>
    <row r="74" spans="2:8">
      <c r="B74" s="348"/>
      <c r="C74" s="185"/>
      <c r="D74" s="172"/>
      <c r="E74" s="174"/>
      <c r="F74" s="186"/>
      <c r="G74" s="191"/>
      <c r="H74" s="192"/>
    </row>
    <row r="75" spans="2:8">
      <c r="B75" s="348"/>
      <c r="C75" s="185"/>
      <c r="D75" s="172"/>
      <c r="E75" s="174"/>
      <c r="F75" s="186"/>
      <c r="G75" s="191"/>
      <c r="H75" s="192"/>
    </row>
    <row r="76" spans="2:8">
      <c r="B76" s="348"/>
      <c r="C76" s="185"/>
      <c r="D76" s="172"/>
      <c r="E76" s="174"/>
      <c r="F76" s="186"/>
      <c r="G76" s="191"/>
      <c r="H76" s="192"/>
    </row>
    <row r="77" spans="2:8">
      <c r="B77" s="348"/>
      <c r="C77" s="185"/>
      <c r="D77" s="172"/>
      <c r="E77" s="174"/>
      <c r="F77" s="186"/>
      <c r="G77" s="191"/>
      <c r="H77" s="192"/>
    </row>
    <row r="78" spans="2:8">
      <c r="B78" s="348"/>
      <c r="C78" s="185"/>
      <c r="D78" s="172"/>
      <c r="E78" s="174"/>
      <c r="F78" s="186"/>
      <c r="G78" s="191"/>
      <c r="H78" s="192"/>
    </row>
    <row r="79" spans="2:8">
      <c r="B79" s="348"/>
      <c r="C79" s="185"/>
      <c r="D79" s="172"/>
      <c r="E79" s="174"/>
      <c r="F79" s="186"/>
      <c r="G79" s="191"/>
      <c r="H79" s="192"/>
    </row>
    <row r="80" spans="2:8">
      <c r="B80" s="348"/>
      <c r="C80" s="185"/>
      <c r="D80" s="172"/>
      <c r="E80" s="174"/>
      <c r="F80" s="186"/>
      <c r="G80" s="191"/>
      <c r="H80" s="192"/>
    </row>
    <row r="81" spans="2:8">
      <c r="B81" s="348"/>
      <c r="C81" s="185"/>
      <c r="D81" s="172"/>
      <c r="E81" s="174"/>
      <c r="F81" s="186"/>
      <c r="G81" s="191"/>
      <c r="H81" s="192"/>
    </row>
    <row r="82" spans="2:8">
      <c r="B82" s="348"/>
      <c r="C82" s="185"/>
      <c r="D82" s="172"/>
      <c r="E82" s="174"/>
      <c r="F82" s="186"/>
      <c r="G82" s="191"/>
      <c r="H82" s="192"/>
    </row>
    <row r="83" spans="2:8">
      <c r="B83" s="348"/>
      <c r="C83" s="185"/>
      <c r="D83" s="172"/>
      <c r="E83" s="174"/>
      <c r="F83" s="186"/>
      <c r="G83" s="191"/>
      <c r="H83" s="192"/>
    </row>
    <row r="84" spans="2:8">
      <c r="B84" s="348"/>
      <c r="C84" s="185"/>
      <c r="D84" s="172"/>
      <c r="E84" s="174"/>
      <c r="F84" s="186"/>
      <c r="G84" s="191"/>
      <c r="H84" s="192"/>
    </row>
    <row r="85" spans="2:8">
      <c r="B85" s="348"/>
      <c r="C85" s="185"/>
      <c r="D85" s="172"/>
      <c r="E85" s="174"/>
      <c r="F85" s="186"/>
      <c r="G85" s="191"/>
      <c r="H85" s="192"/>
    </row>
    <row r="86" spans="2:8">
      <c r="B86" s="348"/>
      <c r="C86" s="185"/>
      <c r="D86" s="172"/>
      <c r="E86" s="174"/>
      <c r="F86" s="186"/>
      <c r="G86" s="191"/>
      <c r="H86" s="192"/>
    </row>
    <row r="87" spans="2:8">
      <c r="B87" s="348"/>
      <c r="C87" s="185"/>
      <c r="D87" s="172"/>
      <c r="E87" s="174"/>
      <c r="F87" s="186"/>
      <c r="G87" s="191"/>
      <c r="H87" s="192"/>
    </row>
    <row r="88" spans="2:8">
      <c r="B88" s="348"/>
      <c r="C88" s="185"/>
      <c r="D88" s="172"/>
      <c r="E88" s="174"/>
      <c r="F88" s="186"/>
      <c r="G88" s="191"/>
      <c r="H88" s="192"/>
    </row>
    <row r="89" spans="2:8">
      <c r="B89" s="348"/>
      <c r="C89" s="185"/>
      <c r="D89" s="172"/>
      <c r="E89" s="174"/>
      <c r="F89" s="186"/>
      <c r="G89" s="191"/>
      <c r="H89" s="192"/>
    </row>
    <row r="90" spans="2:8">
      <c r="B90" s="348"/>
      <c r="C90" s="185"/>
      <c r="D90" s="172"/>
      <c r="E90" s="174"/>
      <c r="F90" s="186"/>
      <c r="G90" s="191"/>
      <c r="H90" s="192"/>
    </row>
    <row r="91" spans="2:8">
      <c r="B91" s="348"/>
      <c r="C91" s="185"/>
      <c r="D91" s="172"/>
      <c r="E91" s="174"/>
      <c r="F91" s="186"/>
      <c r="G91" s="191"/>
      <c r="H91" s="192"/>
    </row>
    <row r="92" spans="2:8">
      <c r="B92" s="348"/>
      <c r="C92" s="185"/>
      <c r="D92" s="172"/>
      <c r="E92" s="174"/>
      <c r="F92" s="186"/>
      <c r="G92" s="191"/>
      <c r="H92" s="192"/>
    </row>
    <row r="93" spans="2:8">
      <c r="B93" s="348"/>
      <c r="C93" s="185"/>
      <c r="D93" s="172"/>
      <c r="E93" s="174"/>
      <c r="F93" s="186"/>
      <c r="G93" s="191"/>
      <c r="H93" s="192"/>
    </row>
    <row r="94" spans="2:8">
      <c r="B94" s="348"/>
      <c r="C94" s="185"/>
      <c r="D94" s="172"/>
      <c r="E94" s="174"/>
      <c r="F94" s="186"/>
      <c r="G94" s="191"/>
      <c r="H94" s="192"/>
    </row>
    <row r="95" spans="2:8">
      <c r="B95" s="348"/>
      <c r="C95" s="185"/>
      <c r="D95" s="172"/>
      <c r="E95" s="174"/>
      <c r="F95" s="186"/>
      <c r="G95" s="191"/>
      <c r="H95" s="192"/>
    </row>
    <row r="96" spans="2:8">
      <c r="B96" s="348"/>
      <c r="C96" s="185"/>
      <c r="D96" s="172"/>
      <c r="E96" s="174"/>
      <c r="F96" s="186"/>
      <c r="G96" s="191"/>
      <c r="H96" s="192"/>
    </row>
    <row r="97" spans="2:8">
      <c r="B97" s="348"/>
      <c r="C97" s="185"/>
      <c r="D97" s="172"/>
      <c r="E97" s="174"/>
      <c r="F97" s="186"/>
      <c r="G97" s="191"/>
      <c r="H97" s="192"/>
    </row>
    <row r="98" spans="2:8">
      <c r="B98" s="348"/>
      <c r="C98" s="185"/>
      <c r="D98" s="172"/>
      <c r="E98" s="174"/>
      <c r="F98" s="186"/>
      <c r="G98" s="191"/>
      <c r="H98" s="192"/>
    </row>
    <row r="99" spans="2:8">
      <c r="B99" s="348"/>
      <c r="C99" s="185"/>
      <c r="D99" s="172"/>
      <c r="E99" s="174"/>
      <c r="F99" s="186"/>
      <c r="G99" s="191"/>
      <c r="H99" s="192"/>
    </row>
    <row r="100" spans="2:8">
      <c r="B100" s="348"/>
      <c r="C100" s="185"/>
      <c r="D100" s="172"/>
      <c r="E100" s="174"/>
      <c r="F100" s="186"/>
      <c r="G100" s="191"/>
      <c r="H100" s="192"/>
    </row>
    <row r="101" spans="2:8">
      <c r="B101" s="348"/>
      <c r="C101" s="185"/>
      <c r="D101" s="172"/>
      <c r="E101" s="174"/>
      <c r="F101" s="186"/>
      <c r="G101" s="191"/>
      <c r="H101" s="192"/>
    </row>
    <row r="102" spans="2:8">
      <c r="B102" s="348"/>
      <c r="C102" s="185"/>
      <c r="D102" s="172"/>
      <c r="E102" s="174"/>
      <c r="F102" s="186"/>
      <c r="G102" s="191"/>
      <c r="H102" s="192"/>
    </row>
    <row r="103" spans="2:8">
      <c r="B103" s="348"/>
      <c r="C103" s="185"/>
      <c r="D103" s="172"/>
      <c r="E103" s="174"/>
      <c r="F103" s="186"/>
      <c r="G103" s="191"/>
      <c r="H103" s="192"/>
    </row>
    <row r="104" spans="2:8">
      <c r="B104" s="348"/>
      <c r="C104" s="185"/>
      <c r="D104" s="172"/>
      <c r="E104" s="174"/>
      <c r="F104" s="186"/>
      <c r="G104" s="191"/>
      <c r="H104" s="192"/>
    </row>
    <row r="105" spans="2:8">
      <c r="B105" s="348"/>
      <c r="C105" s="185"/>
      <c r="D105" s="172"/>
      <c r="E105" s="174"/>
      <c r="F105" s="186"/>
      <c r="G105" s="191"/>
      <c r="H105" s="192"/>
    </row>
    <row r="106" spans="2:8">
      <c r="B106" s="348"/>
      <c r="C106" s="185"/>
      <c r="D106" s="172"/>
      <c r="E106" s="174"/>
      <c r="F106" s="186"/>
      <c r="G106" s="191"/>
      <c r="H106" s="192"/>
    </row>
    <row r="107" spans="2:8">
      <c r="B107" s="348"/>
      <c r="C107" s="185"/>
      <c r="D107" s="172"/>
      <c r="E107" s="174"/>
      <c r="F107" s="186"/>
      <c r="G107" s="191"/>
      <c r="H107" s="192"/>
    </row>
    <row r="108" spans="2:8">
      <c r="B108" s="348"/>
      <c r="C108" s="185"/>
      <c r="D108" s="172"/>
      <c r="E108" s="174"/>
      <c r="F108" s="186"/>
      <c r="G108" s="191"/>
      <c r="H108" s="192"/>
    </row>
    <row r="109" spans="2:8">
      <c r="B109" s="348"/>
      <c r="C109" s="185"/>
      <c r="D109" s="172"/>
      <c r="E109" s="174"/>
      <c r="F109" s="186"/>
      <c r="G109" s="191"/>
      <c r="H109" s="192"/>
    </row>
    <row r="110" spans="2:8">
      <c r="B110" s="348"/>
      <c r="C110" s="185"/>
      <c r="D110" s="172"/>
      <c r="E110" s="174"/>
      <c r="F110" s="186"/>
      <c r="G110" s="191"/>
      <c r="H110" s="192"/>
    </row>
    <row r="111" spans="2:8">
      <c r="B111" s="348"/>
      <c r="C111" s="185"/>
      <c r="D111" s="172"/>
      <c r="E111" s="174"/>
      <c r="F111" s="186"/>
      <c r="G111" s="191"/>
      <c r="H111" s="192"/>
    </row>
    <row r="112" spans="2:8">
      <c r="B112" s="348"/>
      <c r="C112" s="185"/>
      <c r="D112" s="172"/>
      <c r="E112" s="174"/>
      <c r="F112" s="186"/>
      <c r="G112" s="191"/>
      <c r="H112" s="192"/>
    </row>
    <row r="113" spans="2:8">
      <c r="B113" s="348"/>
      <c r="C113" s="185"/>
      <c r="D113" s="172"/>
      <c r="E113" s="174"/>
      <c r="F113" s="186"/>
      <c r="G113" s="191"/>
      <c r="H113" s="192"/>
    </row>
    <row r="114" spans="2:8">
      <c r="B114" s="348"/>
      <c r="C114" s="185"/>
      <c r="D114" s="172"/>
      <c r="E114" s="174"/>
      <c r="F114" s="186"/>
      <c r="G114" s="191"/>
      <c r="H114" s="192"/>
    </row>
    <row r="115" spans="2:8">
      <c r="B115" s="348"/>
      <c r="C115" s="185"/>
      <c r="D115" s="172"/>
      <c r="E115" s="174"/>
      <c r="F115" s="186"/>
      <c r="G115" s="191"/>
      <c r="H115" s="192"/>
    </row>
    <row r="116" spans="2:8">
      <c r="B116" s="348"/>
      <c r="C116" s="185"/>
      <c r="D116" s="172"/>
      <c r="E116" s="174"/>
      <c r="F116" s="186"/>
      <c r="G116" s="191"/>
      <c r="H116" s="192"/>
    </row>
    <row r="117" spans="2:8">
      <c r="B117" s="348"/>
      <c r="C117" s="185"/>
      <c r="D117" s="172"/>
      <c r="E117" s="174"/>
      <c r="F117" s="186"/>
      <c r="G117" s="191"/>
      <c r="H117" s="192"/>
    </row>
    <row r="118" spans="2:8">
      <c r="B118" s="348"/>
      <c r="C118" s="185"/>
      <c r="D118" s="172"/>
      <c r="E118" s="174"/>
      <c r="F118" s="186"/>
      <c r="G118" s="191"/>
      <c r="H118" s="192"/>
    </row>
    <row r="119" spans="2:8">
      <c r="B119" s="348"/>
      <c r="C119" s="185"/>
      <c r="D119" s="172"/>
      <c r="E119" s="174"/>
      <c r="F119" s="186"/>
      <c r="G119" s="191"/>
      <c r="H119" s="192"/>
    </row>
    <row r="120" spans="2:8">
      <c r="B120" s="348"/>
      <c r="C120" s="185"/>
      <c r="D120" s="172"/>
      <c r="E120" s="174"/>
      <c r="F120" s="186"/>
      <c r="G120" s="191"/>
      <c r="H120" s="192"/>
    </row>
    <row r="121" spans="2:8">
      <c r="B121" s="348"/>
      <c r="C121" s="185"/>
      <c r="D121" s="172"/>
      <c r="E121" s="174"/>
      <c r="F121" s="186"/>
      <c r="G121" s="191"/>
      <c r="H121" s="192"/>
    </row>
    <row r="122" spans="2:8">
      <c r="B122" s="348"/>
      <c r="C122" s="185"/>
      <c r="D122" s="172"/>
      <c r="E122" s="174"/>
      <c r="F122" s="186"/>
      <c r="G122" s="173"/>
      <c r="H122" s="192"/>
    </row>
    <row r="123" spans="2:8">
      <c r="B123" s="348"/>
      <c r="C123" s="185"/>
      <c r="D123" s="172"/>
      <c r="E123" s="174"/>
      <c r="F123" s="186"/>
      <c r="G123" s="173"/>
      <c r="H123" s="192"/>
    </row>
    <row r="124" spans="2:8">
      <c r="B124" s="348"/>
      <c r="C124" s="185"/>
      <c r="D124" s="172"/>
      <c r="E124" s="174"/>
      <c r="F124" s="186"/>
      <c r="G124" s="173"/>
      <c r="H124" s="192"/>
    </row>
    <row r="125" spans="2:8">
      <c r="B125" s="348"/>
      <c r="C125" s="185"/>
      <c r="D125" s="172"/>
      <c r="E125" s="174"/>
      <c r="F125" s="186"/>
      <c r="G125" s="173"/>
      <c r="H125" s="192"/>
    </row>
    <row r="126" spans="2:8">
      <c r="B126" s="348"/>
      <c r="C126" s="185"/>
      <c r="D126" s="172"/>
      <c r="E126" s="174"/>
      <c r="F126" s="186"/>
      <c r="G126" s="173"/>
      <c r="H126" s="192"/>
    </row>
    <row r="127" spans="2:8">
      <c r="B127" s="348"/>
      <c r="C127" s="185"/>
      <c r="D127" s="172"/>
      <c r="E127" s="174"/>
      <c r="F127" s="186"/>
      <c r="G127" s="173"/>
      <c r="H127" s="192"/>
    </row>
    <row r="128" spans="2:8">
      <c r="B128" s="348"/>
      <c r="C128" s="185"/>
      <c r="D128" s="172"/>
      <c r="E128" s="174"/>
      <c r="F128" s="186"/>
      <c r="G128" s="173"/>
      <c r="H128" s="192"/>
    </row>
    <row r="129" spans="2:8">
      <c r="B129" s="348"/>
      <c r="C129" s="185"/>
      <c r="D129" s="172"/>
      <c r="E129" s="174"/>
      <c r="F129" s="186"/>
      <c r="G129" s="173"/>
      <c r="H129" s="192"/>
    </row>
    <row r="130" spans="2:8">
      <c r="B130" s="348"/>
      <c r="C130" s="185"/>
      <c r="D130" s="172"/>
      <c r="E130" s="174"/>
      <c r="F130" s="186"/>
      <c r="G130" s="173"/>
      <c r="H130" s="192"/>
    </row>
    <row r="131" spans="2:8">
      <c r="B131" s="348"/>
      <c r="C131" s="185"/>
      <c r="D131" s="172"/>
      <c r="E131" s="174"/>
      <c r="F131" s="186"/>
      <c r="G131" s="173"/>
      <c r="H131" s="192"/>
    </row>
    <row r="132" spans="2:8">
      <c r="B132" s="348"/>
      <c r="C132" s="185"/>
      <c r="D132" s="172"/>
      <c r="E132" s="174"/>
      <c r="F132" s="186"/>
      <c r="G132" s="173"/>
      <c r="H132" s="192"/>
    </row>
    <row r="133" spans="2:8">
      <c r="B133" s="348"/>
      <c r="C133" s="185"/>
      <c r="D133" s="172"/>
      <c r="E133" s="174"/>
      <c r="F133" s="186"/>
      <c r="G133" s="173"/>
      <c r="H133" s="192"/>
    </row>
    <row r="134" spans="2:8">
      <c r="B134" s="348"/>
      <c r="C134" s="185"/>
      <c r="D134" s="172"/>
      <c r="E134" s="174"/>
      <c r="F134" s="186"/>
      <c r="G134" s="173"/>
      <c r="H134" s="192"/>
    </row>
    <row r="135" spans="2:8">
      <c r="B135" s="348"/>
      <c r="C135" s="185"/>
      <c r="D135" s="172"/>
      <c r="E135" s="174"/>
      <c r="F135" s="186"/>
      <c r="G135" s="173"/>
      <c r="H135" s="192"/>
    </row>
    <row r="136" spans="2:8">
      <c r="B136" s="348"/>
      <c r="C136" s="185"/>
      <c r="D136" s="172"/>
      <c r="E136" s="174"/>
      <c r="F136" s="186"/>
      <c r="G136" s="173"/>
      <c r="H136" s="192"/>
    </row>
    <row r="137" spans="2:8">
      <c r="B137" s="348"/>
      <c r="C137" s="185"/>
      <c r="D137" s="172"/>
      <c r="E137" s="174"/>
      <c r="F137" s="186"/>
      <c r="G137" s="173"/>
      <c r="H137" s="192"/>
    </row>
    <row r="138" spans="2:8">
      <c r="B138" s="348"/>
      <c r="C138" s="185"/>
      <c r="D138" s="172"/>
      <c r="E138" s="174"/>
      <c r="F138" s="186"/>
      <c r="G138" s="173"/>
      <c r="H138" s="192"/>
    </row>
    <row r="139" spans="2:8">
      <c r="B139" s="348"/>
      <c r="C139" s="185"/>
      <c r="D139" s="172"/>
      <c r="E139" s="174"/>
      <c r="F139" s="186"/>
      <c r="G139" s="173"/>
      <c r="H139" s="192"/>
    </row>
    <row r="140" spans="2:8">
      <c r="B140" s="348"/>
      <c r="C140" s="185"/>
      <c r="D140" s="172"/>
      <c r="E140" s="174"/>
      <c r="F140" s="186"/>
      <c r="G140" s="173"/>
      <c r="H140" s="192"/>
    </row>
    <row r="141" spans="2:8">
      <c r="B141" s="348"/>
      <c r="C141" s="185"/>
      <c r="D141" s="172"/>
      <c r="E141" s="174"/>
      <c r="F141" s="186"/>
      <c r="G141" s="173"/>
      <c r="H141" s="192"/>
    </row>
    <row r="142" spans="2:8">
      <c r="B142" s="348"/>
      <c r="C142" s="185"/>
      <c r="D142" s="172"/>
      <c r="E142" s="174"/>
      <c r="F142" s="186"/>
      <c r="G142" s="173"/>
      <c r="H142" s="192"/>
    </row>
    <row r="143" spans="2:8">
      <c r="B143" s="348"/>
      <c r="C143" s="185"/>
      <c r="D143" s="172"/>
      <c r="E143" s="174"/>
      <c r="F143" s="186"/>
      <c r="G143" s="173"/>
      <c r="H143" s="192"/>
    </row>
    <row r="144" spans="2:8">
      <c r="B144" s="348"/>
      <c r="C144" s="185"/>
      <c r="D144" s="172"/>
      <c r="E144" s="174"/>
      <c r="F144" s="186"/>
      <c r="G144" s="173"/>
      <c r="H144" s="192"/>
    </row>
    <row r="145" spans="2:8">
      <c r="B145" s="348"/>
      <c r="C145" s="185"/>
      <c r="D145" s="172"/>
      <c r="E145" s="174"/>
      <c r="F145" s="186"/>
      <c r="G145" s="173"/>
      <c r="H145" s="192"/>
    </row>
    <row r="146" spans="2:8">
      <c r="B146" s="348"/>
      <c r="C146" s="185"/>
      <c r="D146" s="172"/>
      <c r="E146" s="174"/>
      <c r="F146" s="186"/>
      <c r="G146" s="173"/>
      <c r="H146" s="192"/>
    </row>
    <row r="147" spans="2:8">
      <c r="B147" s="348"/>
      <c r="C147" s="185"/>
      <c r="D147" s="172"/>
      <c r="E147" s="174"/>
      <c r="F147" s="186"/>
      <c r="G147" s="173"/>
      <c r="H147" s="192"/>
    </row>
    <row r="148" spans="2:8">
      <c r="B148" s="348"/>
      <c r="C148" s="185"/>
      <c r="D148" s="172"/>
      <c r="E148" s="174"/>
      <c r="F148" s="186"/>
      <c r="G148" s="173"/>
      <c r="H148" s="192"/>
    </row>
    <row r="149" spans="2:8">
      <c r="B149" s="348"/>
      <c r="C149" s="185"/>
      <c r="D149" s="172"/>
      <c r="E149" s="174"/>
      <c r="F149" s="186"/>
      <c r="G149" s="173"/>
      <c r="H149" s="192"/>
    </row>
    <row r="150" spans="2:8">
      <c r="B150" s="348"/>
      <c r="C150" s="185"/>
      <c r="D150" s="172"/>
      <c r="E150" s="174"/>
      <c r="F150" s="186"/>
      <c r="G150" s="173"/>
      <c r="H150" s="192"/>
    </row>
    <row r="151" spans="2:8">
      <c r="B151" s="348"/>
      <c r="C151" s="185"/>
      <c r="D151" s="172"/>
      <c r="E151" s="174"/>
      <c r="F151" s="186"/>
      <c r="G151" s="173"/>
      <c r="H151" s="192"/>
    </row>
    <row r="152" spans="2:8">
      <c r="B152" s="348"/>
      <c r="C152" s="185"/>
      <c r="D152" s="172"/>
      <c r="E152" s="174"/>
      <c r="F152" s="186"/>
      <c r="G152" s="173"/>
      <c r="H152" s="192"/>
    </row>
    <row r="153" spans="2:8">
      <c r="B153" s="348"/>
      <c r="C153" s="185"/>
      <c r="D153" s="172"/>
      <c r="E153" s="174"/>
      <c r="F153" s="186"/>
      <c r="G153" s="173"/>
      <c r="H153" s="192"/>
    </row>
    <row r="154" spans="2:8">
      <c r="B154" s="348"/>
      <c r="C154" s="185"/>
      <c r="D154" s="172"/>
      <c r="E154" s="174"/>
      <c r="F154" s="186"/>
      <c r="G154" s="173"/>
      <c r="H154" s="192"/>
    </row>
    <row r="155" spans="2:8">
      <c r="B155" s="348"/>
      <c r="C155" s="185"/>
      <c r="D155" s="172"/>
      <c r="E155" s="174"/>
      <c r="F155" s="186"/>
      <c r="G155" s="173"/>
      <c r="H155" s="192"/>
    </row>
    <row r="156" spans="2:8">
      <c r="B156" s="348"/>
      <c r="C156" s="185"/>
      <c r="D156" s="172"/>
      <c r="E156" s="174"/>
      <c r="F156" s="186"/>
      <c r="G156" s="173"/>
      <c r="H156" s="192"/>
    </row>
    <row r="157" spans="2:8">
      <c r="B157" s="348"/>
      <c r="C157" s="185"/>
      <c r="D157" s="172"/>
      <c r="E157" s="174"/>
      <c r="F157" s="186"/>
      <c r="G157" s="173"/>
      <c r="H157" s="192"/>
    </row>
    <row r="158" spans="2:8">
      <c r="B158" s="348"/>
      <c r="C158" s="185"/>
      <c r="D158" s="172"/>
      <c r="E158" s="174"/>
      <c r="F158" s="186"/>
      <c r="G158" s="173"/>
      <c r="H158" s="192"/>
    </row>
    <row r="159" spans="2:8">
      <c r="B159" s="348"/>
      <c r="C159" s="185"/>
      <c r="D159" s="172"/>
      <c r="E159" s="174"/>
      <c r="F159" s="186"/>
      <c r="G159" s="173"/>
      <c r="H159" s="192"/>
    </row>
    <row r="160" spans="2:8">
      <c r="B160" s="348"/>
      <c r="C160" s="185"/>
      <c r="D160" s="172"/>
      <c r="E160" s="174"/>
      <c r="F160" s="186"/>
      <c r="G160" s="173"/>
      <c r="H160" s="192"/>
    </row>
    <row r="161" spans="2:8">
      <c r="B161" s="348"/>
      <c r="C161" s="185"/>
      <c r="D161" s="172"/>
      <c r="E161" s="174"/>
      <c r="F161" s="186"/>
      <c r="G161" s="173"/>
      <c r="H161" s="192"/>
    </row>
    <row r="162" spans="2:8">
      <c r="B162" s="348"/>
      <c r="C162" s="185"/>
      <c r="D162" s="172"/>
      <c r="E162" s="174"/>
      <c r="F162" s="186"/>
      <c r="G162" s="173"/>
      <c r="H162" s="192"/>
    </row>
    <row r="163" spans="2:8">
      <c r="B163" s="348"/>
      <c r="C163" s="185"/>
      <c r="D163" s="172"/>
      <c r="E163" s="174"/>
      <c r="F163" s="186"/>
      <c r="G163" s="173"/>
      <c r="H163" s="192"/>
    </row>
    <row r="164" spans="2:8">
      <c r="B164" s="348"/>
      <c r="C164" s="185"/>
      <c r="D164" s="172"/>
      <c r="E164" s="174"/>
      <c r="F164" s="186"/>
      <c r="G164" s="173"/>
      <c r="H164" s="192"/>
    </row>
    <row r="165" spans="2:8">
      <c r="B165" s="348"/>
      <c r="C165" s="185"/>
      <c r="D165" s="172"/>
      <c r="E165" s="174"/>
      <c r="F165" s="186"/>
      <c r="G165" s="173"/>
      <c r="H165" s="192"/>
    </row>
    <row r="166" spans="2:8">
      <c r="B166" s="348"/>
      <c r="C166" s="185"/>
      <c r="D166" s="172"/>
      <c r="E166" s="174"/>
      <c r="F166" s="186"/>
      <c r="G166" s="173"/>
      <c r="H166" s="192"/>
    </row>
    <row r="167" spans="2:8">
      <c r="B167" s="348"/>
      <c r="C167" s="185"/>
      <c r="D167" s="172"/>
      <c r="E167" s="174"/>
      <c r="F167" s="186"/>
      <c r="G167" s="173"/>
      <c r="H167" s="192"/>
    </row>
    <row r="168" spans="2:8">
      <c r="B168" s="348"/>
      <c r="C168" s="185"/>
      <c r="D168" s="172"/>
      <c r="E168" s="174"/>
      <c r="F168" s="186"/>
      <c r="G168" s="173"/>
      <c r="H168" s="192"/>
    </row>
    <row r="169" spans="2:8">
      <c r="B169" s="348"/>
      <c r="C169" s="185"/>
      <c r="D169" s="172"/>
      <c r="E169" s="174"/>
      <c r="F169" s="186"/>
      <c r="G169" s="173"/>
      <c r="H169" s="192"/>
    </row>
    <row r="170" spans="2:8">
      <c r="B170" s="348"/>
      <c r="C170" s="185"/>
      <c r="D170" s="172"/>
      <c r="E170" s="174"/>
      <c r="F170" s="186"/>
      <c r="G170" s="173"/>
      <c r="H170" s="192"/>
    </row>
    <row r="171" spans="2:8">
      <c r="B171" s="348"/>
      <c r="C171" s="185"/>
      <c r="D171" s="172"/>
      <c r="E171" s="174"/>
      <c r="F171" s="186"/>
      <c r="G171" s="173"/>
      <c r="H171" s="192"/>
    </row>
    <row r="172" spans="2:8">
      <c r="B172" s="348"/>
      <c r="C172" s="185"/>
      <c r="D172" s="172"/>
      <c r="E172" s="174"/>
      <c r="F172" s="186"/>
      <c r="G172" s="173"/>
      <c r="H172" s="192"/>
    </row>
    <row r="173" spans="2:8">
      <c r="B173" s="348"/>
      <c r="C173" s="185"/>
      <c r="D173" s="172"/>
      <c r="E173" s="174"/>
      <c r="F173" s="186"/>
      <c r="G173" s="173"/>
      <c r="H173" s="192"/>
    </row>
    <row r="174" spans="2:8">
      <c r="B174" s="348"/>
      <c r="C174" s="185"/>
      <c r="D174" s="172"/>
      <c r="E174" s="174"/>
      <c r="F174" s="186"/>
      <c r="G174" s="173"/>
      <c r="H174" s="192"/>
    </row>
    <row r="175" spans="2:8">
      <c r="B175" s="348"/>
      <c r="C175" s="185"/>
      <c r="D175" s="172"/>
      <c r="E175" s="174"/>
      <c r="F175" s="186"/>
      <c r="G175" s="173"/>
      <c r="H175" s="192"/>
    </row>
    <row r="176" spans="2:8">
      <c r="B176" s="348"/>
      <c r="C176" s="185"/>
      <c r="D176" s="172"/>
      <c r="E176" s="174"/>
      <c r="F176" s="186"/>
      <c r="G176" s="173"/>
      <c r="H176" s="192"/>
    </row>
    <row r="177" spans="2:8">
      <c r="B177" s="348"/>
      <c r="C177" s="185"/>
      <c r="D177" s="172"/>
      <c r="E177" s="174"/>
      <c r="F177" s="186"/>
      <c r="G177" s="173"/>
      <c r="H177" s="192"/>
    </row>
    <row r="178" spans="2:8">
      <c r="B178" s="348"/>
      <c r="C178" s="185"/>
      <c r="D178" s="172"/>
      <c r="E178" s="174"/>
      <c r="F178" s="186"/>
      <c r="G178" s="173"/>
      <c r="H178" s="192"/>
    </row>
    <row r="179" spans="2:8">
      <c r="B179" s="348"/>
      <c r="C179" s="185"/>
      <c r="D179" s="172"/>
      <c r="E179" s="174"/>
      <c r="F179" s="186"/>
      <c r="G179" s="173"/>
      <c r="H179" s="192"/>
    </row>
    <row r="180" spans="2:8">
      <c r="B180" s="348"/>
      <c r="C180" s="185"/>
      <c r="D180" s="172"/>
      <c r="E180" s="174"/>
      <c r="F180" s="186"/>
      <c r="G180" s="173"/>
      <c r="H180" s="192"/>
    </row>
    <row r="259" spans="5:5">
      <c r="E259" s="491" t="s">
        <v>1094</v>
      </c>
    </row>
  </sheetData>
  <mergeCells count="3">
    <mergeCell ref="A1:H1"/>
    <mergeCell ref="A29:E29"/>
    <mergeCell ref="K1:L1"/>
  </mergeCells>
  <phoneticPr fontId="2" type="noConversion"/>
  <printOptions horizontalCentered="1" verticalCentered="1"/>
  <pageMargins left="0.78740157480314965" right="0.78740157480314965" top="0.78740157480314965" bottom="0.78740157480314965" header="0.39370078740157483" footer="0.39370078740157483"/>
  <pageSetup paperSize="9" scale="75" orientation="portrait" horizontalDpi="300" verticalDpi="300" r:id="rId1"/>
  <headerFooter alignWithMargins="0">
    <oddHeader xml:space="preserve">&amp;C
</oddHeader>
    <oddFooter xml:space="preserve">&amp;L
&amp;C&amp;"Arial,Grassetto"IL VERDE URBANO
&amp;"Arial,Normale"Dati - 12 novembre 2010&amp;"Arial,Grassetto"
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Q257"/>
  <sheetViews>
    <sheetView showGridLines="0" defaultGridColor="0" topLeftCell="A85" colorId="8" zoomScale="90" zoomScaleNormal="90" workbookViewId="0">
      <selection activeCell="E122" sqref="E122"/>
    </sheetView>
  </sheetViews>
  <sheetFormatPr defaultRowHeight="12.75"/>
  <cols>
    <col min="1" max="1" width="4.85546875" style="416" customWidth="1"/>
    <col min="2" max="2" width="7.85546875" style="411" customWidth="1"/>
    <col min="3" max="3" width="6.140625" style="89" customWidth="1"/>
    <col min="4" max="4" width="2.7109375" style="89" customWidth="1"/>
    <col min="5" max="5" width="59.7109375" style="121" customWidth="1"/>
    <col min="6" max="6" width="5.85546875" style="121" bestFit="1" customWidth="1"/>
    <col min="7" max="7" width="10.7109375" style="122" customWidth="1"/>
    <col min="8" max="8" width="10.7109375" style="121" customWidth="1"/>
    <col min="9" max="9" width="9.140625" style="89"/>
    <col min="10" max="10" width="27.5703125" style="89" bestFit="1" customWidth="1"/>
    <col min="11" max="11" width="9.42578125" style="89" bestFit="1" customWidth="1"/>
    <col min="12" max="16384" width="9.140625" style="89"/>
  </cols>
  <sheetData>
    <row r="1" spans="1:17" s="417" customFormat="1" ht="12.75" customHeight="1">
      <c r="A1" s="1171" t="s">
        <v>675</v>
      </c>
      <c r="B1" s="1172"/>
      <c r="C1" s="1172"/>
      <c r="D1" s="1172"/>
      <c r="E1" s="1172"/>
      <c r="F1" s="1172"/>
      <c r="G1" s="1172"/>
      <c r="H1" s="1173"/>
      <c r="J1" s="1144" t="s">
        <v>1137</v>
      </c>
      <c r="K1" s="1144"/>
    </row>
    <row r="2" spans="1:17" s="417" customFormat="1" ht="22.5">
      <c r="A2" s="479" t="s">
        <v>1093</v>
      </c>
      <c r="B2" s="91"/>
      <c r="C2" s="91"/>
      <c r="D2" s="118"/>
      <c r="E2" s="118"/>
      <c r="F2" s="118"/>
      <c r="G2" s="418"/>
      <c r="H2" s="580" t="s">
        <v>1135</v>
      </c>
      <c r="K2" s="580" t="s">
        <v>1135</v>
      </c>
    </row>
    <row r="3" spans="1:17" ht="12.75" customHeight="1">
      <c r="A3" s="440" t="s">
        <v>1073</v>
      </c>
      <c r="B3" s="412" t="s">
        <v>676</v>
      </c>
      <c r="C3" s="90" t="s">
        <v>443</v>
      </c>
      <c r="D3" s="91"/>
      <c r="E3" s="92" t="s">
        <v>677</v>
      </c>
      <c r="F3" s="93" t="s">
        <v>3</v>
      </c>
      <c r="G3" s="95">
        <f>45*5</f>
        <v>225</v>
      </c>
      <c r="H3" s="96"/>
      <c r="I3" s="89" t="s">
        <v>1221</v>
      </c>
      <c r="J3" s="124" t="s">
        <v>1068</v>
      </c>
      <c r="K3" s="132">
        <f>+H10+G26+G27+G93+G96+G97+G98+G99+G100+G28</f>
        <v>4440</v>
      </c>
      <c r="M3" s="95"/>
    </row>
    <row r="4" spans="1:17" ht="12.75" customHeight="1">
      <c r="A4" s="440" t="s">
        <v>1073</v>
      </c>
      <c r="B4" s="412" t="s">
        <v>676</v>
      </c>
      <c r="C4" s="90" t="s">
        <v>445</v>
      </c>
      <c r="D4" s="91"/>
      <c r="E4" s="92" t="s">
        <v>371</v>
      </c>
      <c r="F4" s="93" t="s">
        <v>3</v>
      </c>
      <c r="G4" s="851">
        <f>128*5</f>
        <v>640</v>
      </c>
      <c r="H4" s="97"/>
      <c r="I4" s="89" t="s">
        <v>1222</v>
      </c>
      <c r="J4" s="124" t="s">
        <v>1069</v>
      </c>
      <c r="K4" s="132">
        <f>+H24+G48+G44+G45</f>
        <v>3190</v>
      </c>
      <c r="M4" s="851"/>
      <c r="N4" s="852"/>
    </row>
    <row r="5" spans="1:17" ht="12.75" customHeight="1">
      <c r="A5" s="440" t="s">
        <v>1073</v>
      </c>
      <c r="B5" s="412" t="s">
        <v>676</v>
      </c>
      <c r="C5" s="90" t="s">
        <v>447</v>
      </c>
      <c r="D5" s="91"/>
      <c r="E5" s="92" t="s">
        <v>382</v>
      </c>
      <c r="F5" s="93" t="s">
        <v>3</v>
      </c>
      <c r="G5" s="853">
        <f>15*5</f>
        <v>75</v>
      </c>
      <c r="H5" s="97"/>
      <c r="I5" s="89" t="s">
        <v>1223</v>
      </c>
      <c r="J5" s="124" t="s">
        <v>1070</v>
      </c>
      <c r="K5" s="132">
        <f>+G46+G49+G50+G51</f>
        <v>235</v>
      </c>
      <c r="M5" s="853"/>
      <c r="N5" s="852"/>
    </row>
    <row r="6" spans="1:17" ht="12.75" customHeight="1">
      <c r="A6" s="440" t="s">
        <v>1073</v>
      </c>
      <c r="B6" s="412" t="s">
        <v>676</v>
      </c>
      <c r="C6" s="90" t="s">
        <v>678</v>
      </c>
      <c r="D6" s="91"/>
      <c r="E6" s="92" t="s">
        <v>679</v>
      </c>
      <c r="F6" s="93" t="s">
        <v>3</v>
      </c>
      <c r="G6" s="853">
        <f>4*5</f>
        <v>20</v>
      </c>
      <c r="H6" s="97"/>
      <c r="I6" s="89" t="s">
        <v>1076</v>
      </c>
      <c r="J6" s="124" t="s">
        <v>1071</v>
      </c>
      <c r="K6" s="132">
        <f>+H42+H58+H66</f>
        <v>5110</v>
      </c>
      <c r="M6" s="853"/>
      <c r="N6" s="852"/>
    </row>
    <row r="7" spans="1:17" ht="12.75" customHeight="1">
      <c r="A7" s="440" t="s">
        <v>1073</v>
      </c>
      <c r="B7" s="412" t="s">
        <v>676</v>
      </c>
      <c r="C7" s="90" t="s">
        <v>680</v>
      </c>
      <c r="D7" s="91"/>
      <c r="E7" s="92" t="s">
        <v>681</v>
      </c>
      <c r="F7" s="93" t="s">
        <v>3</v>
      </c>
      <c r="G7" s="853">
        <f>2*5</f>
        <v>10</v>
      </c>
      <c r="H7" s="97"/>
      <c r="I7" s="89" t="s">
        <v>1074</v>
      </c>
      <c r="J7" s="124" t="s">
        <v>1072</v>
      </c>
      <c r="K7" s="132">
        <f>+H91+G94+G95+G101+G102+G103+G104+G105</f>
        <v>9965</v>
      </c>
      <c r="M7" s="853"/>
      <c r="N7" s="852"/>
    </row>
    <row r="8" spans="1:17" ht="12.75" customHeight="1">
      <c r="A8" s="440" t="s">
        <v>1073</v>
      </c>
      <c r="B8" s="412" t="s">
        <v>676</v>
      </c>
      <c r="C8" s="90" t="s">
        <v>682</v>
      </c>
      <c r="D8" s="91"/>
      <c r="E8" s="92" t="s">
        <v>683</v>
      </c>
      <c r="F8" s="93" t="s">
        <v>3</v>
      </c>
      <c r="G8" s="853">
        <f>14*5</f>
        <v>70</v>
      </c>
      <c r="H8" s="97"/>
      <c r="I8" s="89" t="s">
        <v>1224</v>
      </c>
      <c r="J8" s="124" t="s">
        <v>1134</v>
      </c>
      <c r="K8" s="132">
        <f>+H111</f>
        <v>645</v>
      </c>
      <c r="M8" s="853"/>
      <c r="N8" s="852"/>
    </row>
    <row r="9" spans="1:17" ht="12.75" customHeight="1">
      <c r="A9" s="440" t="s">
        <v>1073</v>
      </c>
      <c r="B9" s="412" t="s">
        <v>676</v>
      </c>
      <c r="C9" s="90" t="s">
        <v>684</v>
      </c>
      <c r="D9" s="91"/>
      <c r="E9" s="92" t="s">
        <v>685</v>
      </c>
      <c r="F9" s="93" t="s">
        <v>3</v>
      </c>
      <c r="G9" s="853">
        <f>55*5</f>
        <v>275</v>
      </c>
      <c r="H9" s="97"/>
      <c r="I9" s="89" t="s">
        <v>1225</v>
      </c>
      <c r="J9" s="124" t="s">
        <v>1131</v>
      </c>
      <c r="K9" s="123">
        <f>SUM(K3:K8)</f>
        <v>23585</v>
      </c>
      <c r="M9" s="853"/>
      <c r="N9" s="852"/>
    </row>
    <row r="10" spans="1:17" ht="12.75" customHeight="1">
      <c r="A10" s="440" t="s">
        <v>1073</v>
      </c>
      <c r="B10" s="412" t="s">
        <v>676</v>
      </c>
      <c r="C10" s="90" t="s">
        <v>686</v>
      </c>
      <c r="D10" s="91"/>
      <c r="E10" s="99" t="s">
        <v>687</v>
      </c>
      <c r="F10" s="100" t="s">
        <v>3</v>
      </c>
      <c r="G10" s="854">
        <f>69*5</f>
        <v>345</v>
      </c>
      <c r="H10" s="102">
        <f>SUM(G3:G10)</f>
        <v>1660</v>
      </c>
      <c r="I10" s="89" t="s">
        <v>1226</v>
      </c>
      <c r="M10" s="854"/>
      <c r="N10" s="855"/>
    </row>
    <row r="11" spans="1:17" ht="12.75" customHeight="1">
      <c r="A11" s="440"/>
      <c r="B11" s="412"/>
      <c r="C11" s="90"/>
      <c r="D11" s="91"/>
      <c r="E11" s="92"/>
      <c r="F11" s="93"/>
      <c r="G11" s="89"/>
      <c r="H11" s="97"/>
    </row>
    <row r="12" spans="1:17" ht="12.75" customHeight="1">
      <c r="A12" s="440" t="s">
        <v>1074</v>
      </c>
      <c r="B12" s="412" t="s">
        <v>676</v>
      </c>
      <c r="C12" s="90" t="s">
        <v>451</v>
      </c>
      <c r="D12" s="91"/>
      <c r="E12" s="92" t="s">
        <v>688</v>
      </c>
      <c r="F12" s="93" t="s">
        <v>3</v>
      </c>
      <c r="G12" s="98">
        <f>183*5</f>
        <v>915</v>
      </c>
      <c r="H12" s="97"/>
      <c r="I12" s="89" t="s">
        <v>1227</v>
      </c>
      <c r="M12" s="98"/>
    </row>
    <row r="13" spans="1:17" ht="12.75" customHeight="1">
      <c r="A13" s="440" t="s">
        <v>1074</v>
      </c>
      <c r="B13" s="972" t="s">
        <v>676</v>
      </c>
      <c r="C13" s="973" t="s">
        <v>452</v>
      </c>
      <c r="D13" s="974"/>
      <c r="E13" s="1045" t="s">
        <v>689</v>
      </c>
      <c r="F13" s="1046" t="s">
        <v>3</v>
      </c>
      <c r="G13" s="979">
        <f>0*5</f>
        <v>0</v>
      </c>
      <c r="H13" s="1047"/>
      <c r="I13" s="89" t="s">
        <v>1359</v>
      </c>
      <c r="J13" s="116"/>
      <c r="K13" s="116"/>
      <c r="L13" s="116"/>
      <c r="M13" s="114"/>
      <c r="Q13" s="89" t="s">
        <v>1274</v>
      </c>
    </row>
    <row r="14" spans="1:17" ht="12.75" customHeight="1">
      <c r="A14" s="440" t="s">
        <v>1074</v>
      </c>
      <c r="B14" s="412" t="s">
        <v>676</v>
      </c>
      <c r="C14" s="90" t="s">
        <v>454</v>
      </c>
      <c r="D14" s="91"/>
      <c r="E14" s="92" t="s">
        <v>690</v>
      </c>
      <c r="F14" s="93" t="s">
        <v>3</v>
      </c>
      <c r="G14" s="98">
        <f>25*5</f>
        <v>125</v>
      </c>
      <c r="H14" s="97"/>
      <c r="I14" s="89" t="s">
        <v>1229</v>
      </c>
      <c r="J14" s="116"/>
      <c r="K14" s="116"/>
      <c r="L14" s="116"/>
      <c r="M14" s="114"/>
    </row>
    <row r="15" spans="1:17" ht="12.75" customHeight="1">
      <c r="A15" s="440" t="s">
        <v>1074</v>
      </c>
      <c r="B15" s="412" t="s">
        <v>676</v>
      </c>
      <c r="C15" s="90" t="s">
        <v>455</v>
      </c>
      <c r="D15" s="91"/>
      <c r="E15" s="92" t="s">
        <v>691</v>
      </c>
      <c r="F15" s="93" t="s">
        <v>3</v>
      </c>
      <c r="G15" s="98">
        <f>3*5</f>
        <v>15</v>
      </c>
      <c r="H15" s="97"/>
      <c r="I15" s="89" t="s">
        <v>1075</v>
      </c>
      <c r="J15" s="116"/>
      <c r="K15" s="116"/>
      <c r="L15" s="116"/>
      <c r="M15" s="114"/>
    </row>
    <row r="16" spans="1:17" ht="12.75" customHeight="1">
      <c r="A16" s="440" t="s">
        <v>1074</v>
      </c>
      <c r="B16" s="412" t="s">
        <v>676</v>
      </c>
      <c r="C16" s="90" t="s">
        <v>458</v>
      </c>
      <c r="D16" s="91"/>
      <c r="E16" s="92" t="s">
        <v>692</v>
      </c>
      <c r="F16" s="93" t="s">
        <v>3</v>
      </c>
      <c r="G16" s="98">
        <f>204*5</f>
        <v>1020</v>
      </c>
      <c r="H16" s="97"/>
      <c r="I16" s="89" t="s">
        <v>1220</v>
      </c>
      <c r="J16" s="116"/>
      <c r="K16" s="116"/>
      <c r="L16" s="116"/>
      <c r="M16" s="114"/>
    </row>
    <row r="17" spans="1:17" ht="12.75" customHeight="1">
      <c r="A17" s="440" t="s">
        <v>1074</v>
      </c>
      <c r="B17" s="412" t="s">
        <v>676</v>
      </c>
      <c r="C17" s="90" t="s">
        <v>693</v>
      </c>
      <c r="D17" s="91"/>
      <c r="E17" s="92" t="s">
        <v>694</v>
      </c>
      <c r="F17" s="93" t="s">
        <v>3</v>
      </c>
      <c r="G17" s="98">
        <f>2*5</f>
        <v>10</v>
      </c>
      <c r="H17" s="97"/>
      <c r="I17" s="89" t="s">
        <v>1074</v>
      </c>
      <c r="J17" s="116"/>
      <c r="K17" s="116"/>
      <c r="L17" s="116"/>
      <c r="M17" s="114"/>
    </row>
    <row r="18" spans="1:17" ht="12.75" customHeight="1">
      <c r="A18" s="440" t="s">
        <v>1074</v>
      </c>
      <c r="B18" s="972" t="s">
        <v>676</v>
      </c>
      <c r="C18" s="973" t="s">
        <v>695</v>
      </c>
      <c r="D18" s="974"/>
      <c r="E18" s="1045" t="s">
        <v>696</v>
      </c>
      <c r="F18" s="1046" t="s">
        <v>3</v>
      </c>
      <c r="G18" s="979">
        <f>0*5</f>
        <v>0</v>
      </c>
      <c r="H18" s="1048"/>
      <c r="J18" s="116"/>
      <c r="K18" s="116"/>
      <c r="L18" s="116"/>
      <c r="M18" s="114"/>
      <c r="Q18" s="89" t="s">
        <v>1274</v>
      </c>
    </row>
    <row r="19" spans="1:17" ht="12.75" customHeight="1">
      <c r="A19" s="440" t="s">
        <v>1074</v>
      </c>
      <c r="B19" s="972" t="s">
        <v>676</v>
      </c>
      <c r="C19" s="973" t="s">
        <v>697</v>
      </c>
      <c r="D19" s="974"/>
      <c r="E19" s="1045" t="s">
        <v>698</v>
      </c>
      <c r="F19" s="1046" t="s">
        <v>3</v>
      </c>
      <c r="G19" s="979">
        <f>19*5</f>
        <v>95</v>
      </c>
      <c r="H19" s="1048"/>
      <c r="I19" s="89" t="s">
        <v>1230</v>
      </c>
      <c r="J19" s="116"/>
      <c r="K19" s="116"/>
      <c r="L19" s="116"/>
      <c r="M19" s="114"/>
      <c r="Q19" s="89" t="s">
        <v>1360</v>
      </c>
    </row>
    <row r="20" spans="1:17" ht="12.75" customHeight="1">
      <c r="A20" s="440" t="s">
        <v>1074</v>
      </c>
      <c r="B20" s="412" t="s">
        <v>676</v>
      </c>
      <c r="C20" s="90" t="s">
        <v>699</v>
      </c>
      <c r="D20" s="91"/>
      <c r="E20" s="92" t="s">
        <v>263</v>
      </c>
      <c r="F20" s="93" t="s">
        <v>3</v>
      </c>
      <c r="G20" s="98">
        <f>23*5</f>
        <v>115</v>
      </c>
      <c r="H20" s="97"/>
      <c r="I20" s="89" t="s">
        <v>1231</v>
      </c>
      <c r="J20" s="116"/>
      <c r="K20" s="116"/>
      <c r="L20" s="116"/>
      <c r="M20" s="114"/>
    </row>
    <row r="21" spans="1:17" ht="12.75" customHeight="1">
      <c r="A21" s="440" t="s">
        <v>1074</v>
      </c>
      <c r="B21" s="412" t="s">
        <v>676</v>
      </c>
      <c r="C21" s="90" t="s">
        <v>700</v>
      </c>
      <c r="D21" s="91"/>
      <c r="E21" s="92" t="s">
        <v>701</v>
      </c>
      <c r="F21" s="93" t="s">
        <v>3</v>
      </c>
      <c r="G21" s="98">
        <v>5</v>
      </c>
      <c r="H21" s="97"/>
      <c r="I21" s="89" t="s">
        <v>1073</v>
      </c>
      <c r="J21" s="116"/>
      <c r="K21" s="116"/>
      <c r="L21" s="116"/>
      <c r="M21" s="114"/>
    </row>
    <row r="22" spans="1:17" ht="12.75" customHeight="1">
      <c r="A22" s="440" t="s">
        <v>1074</v>
      </c>
      <c r="B22" s="412" t="s">
        <v>676</v>
      </c>
      <c r="C22" s="90" t="s">
        <v>702</v>
      </c>
      <c r="D22" s="91"/>
      <c r="E22" s="92" t="s">
        <v>703</v>
      </c>
      <c r="F22" s="93" t="s">
        <v>3</v>
      </c>
      <c r="G22" s="98">
        <f>70*5</f>
        <v>350</v>
      </c>
      <c r="H22" s="97"/>
      <c r="I22" s="89" t="s">
        <v>1232</v>
      </c>
      <c r="J22" s="116"/>
      <c r="K22" s="116"/>
      <c r="L22" s="116"/>
      <c r="M22" s="114"/>
    </row>
    <row r="23" spans="1:17" ht="12.75" customHeight="1">
      <c r="A23" s="440" t="s">
        <v>1074</v>
      </c>
      <c r="B23" s="412" t="s">
        <v>676</v>
      </c>
      <c r="C23" s="90" t="s">
        <v>704</v>
      </c>
      <c r="D23" s="91"/>
      <c r="E23" s="92" t="s">
        <v>453</v>
      </c>
      <c r="F23" s="93" t="s">
        <v>3</v>
      </c>
      <c r="G23" s="98">
        <f>12*5</f>
        <v>60</v>
      </c>
      <c r="H23" s="97"/>
      <c r="I23" s="89" t="s">
        <v>1233</v>
      </c>
      <c r="J23" s="116"/>
      <c r="K23" s="116"/>
      <c r="L23" s="116"/>
      <c r="M23" s="114"/>
    </row>
    <row r="24" spans="1:17" ht="12.75" customHeight="1">
      <c r="A24" s="440" t="s">
        <v>1074</v>
      </c>
      <c r="B24" s="972" t="s">
        <v>676</v>
      </c>
      <c r="C24" s="973" t="s">
        <v>705</v>
      </c>
      <c r="D24" s="974"/>
      <c r="E24" s="975" t="s">
        <v>706</v>
      </c>
      <c r="F24" s="976" t="s">
        <v>3</v>
      </c>
      <c r="G24" s="979">
        <v>0</v>
      </c>
      <c r="H24" s="1049">
        <f>SUM(G12:G24)</f>
        <v>2710</v>
      </c>
      <c r="J24" s="116"/>
      <c r="K24" s="116"/>
      <c r="L24" s="116"/>
      <c r="M24" s="114"/>
      <c r="N24" s="102"/>
      <c r="Q24" s="89" t="s">
        <v>1274</v>
      </c>
    </row>
    <row r="25" spans="1:17" ht="12.75" customHeight="1">
      <c r="A25" s="440"/>
      <c r="B25" s="412"/>
      <c r="C25" s="90"/>
      <c r="D25" s="91"/>
      <c r="E25" s="92"/>
      <c r="F25" s="93"/>
      <c r="G25" s="89"/>
      <c r="H25" s="97"/>
      <c r="J25" s="116"/>
      <c r="K25" s="116"/>
      <c r="L25" s="116"/>
      <c r="M25" s="116"/>
    </row>
    <row r="26" spans="1:17" ht="12.75" customHeight="1">
      <c r="A26" s="440" t="s">
        <v>1073</v>
      </c>
      <c r="B26" s="972" t="s">
        <v>676</v>
      </c>
      <c r="C26" s="973" t="s">
        <v>460</v>
      </c>
      <c r="D26" s="974"/>
      <c r="E26" s="1045" t="s">
        <v>398</v>
      </c>
      <c r="F26" s="1046" t="s">
        <v>3</v>
      </c>
      <c r="G26" s="979">
        <f>71*5</f>
        <v>355</v>
      </c>
      <c r="H26" s="1048"/>
      <c r="I26" s="89" t="s">
        <v>1234</v>
      </c>
      <c r="J26" s="116"/>
      <c r="K26" s="116"/>
      <c r="L26" s="116"/>
      <c r="M26" s="114"/>
      <c r="Q26" s="89" t="s">
        <v>1218</v>
      </c>
    </row>
    <row r="27" spans="1:17" ht="12.75" customHeight="1">
      <c r="A27" s="440" t="s">
        <v>1073</v>
      </c>
      <c r="B27" s="412" t="s">
        <v>676</v>
      </c>
      <c r="C27" s="90" t="s">
        <v>462</v>
      </c>
      <c r="D27" s="91"/>
      <c r="E27" s="92" t="s">
        <v>463</v>
      </c>
      <c r="F27" s="93" t="s">
        <v>3</v>
      </c>
      <c r="G27" s="98">
        <f>40*5</f>
        <v>200</v>
      </c>
      <c r="H27" s="103"/>
      <c r="I27" s="89" t="s">
        <v>1235</v>
      </c>
      <c r="J27" s="116"/>
      <c r="K27" s="116"/>
      <c r="L27" s="116"/>
      <c r="M27" s="114"/>
    </row>
    <row r="28" spans="1:17" ht="12.75" customHeight="1">
      <c r="A28" s="440" t="s">
        <v>1073</v>
      </c>
      <c r="B28" s="412" t="s">
        <v>676</v>
      </c>
      <c r="C28" s="90" t="s">
        <v>464</v>
      </c>
      <c r="D28" s="91"/>
      <c r="E28" s="99" t="s">
        <v>707</v>
      </c>
      <c r="F28" s="100" t="s">
        <v>3</v>
      </c>
      <c r="G28" s="101">
        <f>52*5</f>
        <v>260</v>
      </c>
      <c r="H28" s="102">
        <f>SUM(G26:G28)</f>
        <v>815</v>
      </c>
      <c r="I28" s="89" t="s">
        <v>1236</v>
      </c>
      <c r="J28" s="116"/>
      <c r="K28" s="116"/>
      <c r="L28" s="116"/>
      <c r="M28" s="446"/>
      <c r="N28" s="102"/>
    </row>
    <row r="29" spans="1:17" ht="12.75" customHeight="1">
      <c r="A29" s="440"/>
      <c r="B29" s="412"/>
      <c r="C29" s="90"/>
      <c r="D29" s="91"/>
      <c r="E29" s="92"/>
      <c r="F29" s="93"/>
      <c r="G29" s="89"/>
      <c r="H29" s="97"/>
      <c r="J29" s="116"/>
      <c r="K29" s="116"/>
      <c r="L29" s="116"/>
      <c r="M29" s="116"/>
    </row>
    <row r="30" spans="1:17" ht="12.75" customHeight="1">
      <c r="A30" s="440" t="s">
        <v>1076</v>
      </c>
      <c r="B30" s="412" t="s">
        <v>676</v>
      </c>
      <c r="C30" s="90" t="s">
        <v>466</v>
      </c>
      <c r="D30" s="91"/>
      <c r="E30" s="92" t="s">
        <v>708</v>
      </c>
      <c r="F30" s="93" t="s">
        <v>3</v>
      </c>
      <c r="G30" s="98">
        <f>34*5</f>
        <v>170</v>
      </c>
      <c r="H30" s="97"/>
      <c r="I30" s="89" t="s">
        <v>1237</v>
      </c>
      <c r="J30" s="116"/>
      <c r="K30" s="116"/>
      <c r="L30" s="116"/>
      <c r="M30" s="114"/>
    </row>
    <row r="31" spans="1:17" ht="12.75" customHeight="1">
      <c r="A31" s="440" t="s">
        <v>1076</v>
      </c>
      <c r="B31" s="972" t="s">
        <v>676</v>
      </c>
      <c r="C31" s="973" t="s">
        <v>468</v>
      </c>
      <c r="D31" s="974"/>
      <c r="E31" s="1045" t="s">
        <v>709</v>
      </c>
      <c r="F31" s="1046" t="s">
        <v>3</v>
      </c>
      <c r="G31" s="979">
        <v>0</v>
      </c>
      <c r="H31" s="1048"/>
      <c r="J31" s="116"/>
      <c r="K31" s="116"/>
      <c r="L31" s="116"/>
      <c r="M31" s="114"/>
      <c r="Q31" s="89" t="s">
        <v>1274</v>
      </c>
    </row>
    <row r="32" spans="1:17" ht="12.75" customHeight="1">
      <c r="A32" s="440" t="s">
        <v>1076</v>
      </c>
      <c r="B32" s="972" t="s">
        <v>676</v>
      </c>
      <c r="C32" s="973" t="s">
        <v>470</v>
      </c>
      <c r="D32" s="974"/>
      <c r="E32" s="1045" t="s">
        <v>710</v>
      </c>
      <c r="F32" s="1046" t="s">
        <v>3</v>
      </c>
      <c r="G32" s="979">
        <f>7*5</f>
        <v>35</v>
      </c>
      <c r="H32" s="1048"/>
      <c r="I32" s="89" t="s">
        <v>1238</v>
      </c>
      <c r="J32" s="116"/>
      <c r="K32" s="116"/>
      <c r="L32" s="116"/>
      <c r="M32" s="114"/>
      <c r="Q32" s="89" t="s">
        <v>1218</v>
      </c>
    </row>
    <row r="33" spans="1:17" ht="12.75" customHeight="1">
      <c r="A33" s="440" t="s">
        <v>1076</v>
      </c>
      <c r="B33" s="412" t="s">
        <v>676</v>
      </c>
      <c r="C33" s="90" t="s">
        <v>711</v>
      </c>
      <c r="D33" s="91"/>
      <c r="E33" s="92" t="s">
        <v>712</v>
      </c>
      <c r="F33" s="93" t="s">
        <v>3</v>
      </c>
      <c r="G33" s="98">
        <f>246*5</f>
        <v>1230</v>
      </c>
      <c r="H33" s="97"/>
      <c r="I33" s="89" t="s">
        <v>1242</v>
      </c>
      <c r="J33" s="116"/>
      <c r="K33" s="116"/>
      <c r="L33" s="116"/>
      <c r="M33" s="114"/>
    </row>
    <row r="34" spans="1:17" ht="12.75" customHeight="1">
      <c r="A34" s="440" t="s">
        <v>1076</v>
      </c>
      <c r="B34" s="412" t="s">
        <v>676</v>
      </c>
      <c r="C34" s="90" t="s">
        <v>713</v>
      </c>
      <c r="D34" s="91"/>
      <c r="E34" s="92" t="s">
        <v>714</v>
      </c>
      <c r="F34" s="93" t="s">
        <v>3</v>
      </c>
      <c r="G34" s="98">
        <f>80*5</f>
        <v>400</v>
      </c>
      <c r="H34" s="97"/>
      <c r="I34" s="89" t="s">
        <v>1239</v>
      </c>
      <c r="J34" s="116"/>
      <c r="K34" s="116"/>
      <c r="L34" s="116"/>
      <c r="M34" s="114"/>
    </row>
    <row r="35" spans="1:17" ht="12.75" customHeight="1">
      <c r="A35" s="440" t="s">
        <v>1076</v>
      </c>
      <c r="B35" s="413" t="s">
        <v>676</v>
      </c>
      <c r="C35" s="90" t="s">
        <v>715</v>
      </c>
      <c r="D35" s="91"/>
      <c r="E35" s="92" t="s">
        <v>716</v>
      </c>
      <c r="F35" s="93" t="s">
        <v>3</v>
      </c>
      <c r="G35" s="98">
        <f>6*5</f>
        <v>30</v>
      </c>
      <c r="H35" s="97"/>
      <c r="I35" s="89" t="s">
        <v>1080</v>
      </c>
      <c r="J35" s="116"/>
      <c r="K35" s="116"/>
      <c r="L35" s="116"/>
      <c r="M35" s="114"/>
    </row>
    <row r="36" spans="1:17" ht="12.75" customHeight="1">
      <c r="A36" s="440" t="s">
        <v>1076</v>
      </c>
      <c r="B36" s="412" t="s">
        <v>676</v>
      </c>
      <c r="C36" s="90" t="s">
        <v>717</v>
      </c>
      <c r="D36" s="91"/>
      <c r="E36" s="92" t="s">
        <v>718</v>
      </c>
      <c r="F36" s="93" t="s">
        <v>3</v>
      </c>
      <c r="G36" s="98">
        <f>28*5</f>
        <v>140</v>
      </c>
      <c r="H36" s="97"/>
      <c r="I36" s="89" t="s">
        <v>1240</v>
      </c>
      <c r="J36" s="116"/>
      <c r="K36" s="116"/>
      <c r="L36" s="116"/>
      <c r="M36" s="114"/>
    </row>
    <row r="37" spans="1:17" ht="12.75" customHeight="1">
      <c r="A37" s="440" t="s">
        <v>1076</v>
      </c>
      <c r="B37" s="972" t="s">
        <v>676</v>
      </c>
      <c r="C37" s="973" t="s">
        <v>719</v>
      </c>
      <c r="D37" s="974"/>
      <c r="E37" s="1045" t="s">
        <v>720</v>
      </c>
      <c r="F37" s="1046" t="s">
        <v>3</v>
      </c>
      <c r="G37" s="979">
        <v>0</v>
      </c>
      <c r="H37" s="1048"/>
      <c r="J37" s="116"/>
      <c r="K37" s="116"/>
      <c r="L37" s="116"/>
      <c r="M37" s="114"/>
      <c r="Q37" s="89" t="s">
        <v>1274</v>
      </c>
    </row>
    <row r="38" spans="1:17" ht="12.75" customHeight="1">
      <c r="A38" s="440" t="s">
        <v>1076</v>
      </c>
      <c r="B38" s="412" t="s">
        <v>676</v>
      </c>
      <c r="C38" s="90" t="s">
        <v>721</v>
      </c>
      <c r="D38" s="91"/>
      <c r="E38" s="92" t="s">
        <v>184</v>
      </c>
      <c r="F38" s="93" t="s">
        <v>3</v>
      </c>
      <c r="G38" s="98">
        <f>11*5</f>
        <v>55</v>
      </c>
      <c r="H38" s="104"/>
      <c r="I38" s="89" t="s">
        <v>1228</v>
      </c>
      <c r="J38" s="116"/>
      <c r="K38" s="116"/>
      <c r="L38" s="116"/>
      <c r="M38" s="114"/>
    </row>
    <row r="39" spans="1:17" ht="12.75" customHeight="1">
      <c r="A39" s="440" t="s">
        <v>1076</v>
      </c>
      <c r="B39" s="412" t="s">
        <v>676</v>
      </c>
      <c r="C39" s="90" t="s">
        <v>722</v>
      </c>
      <c r="D39" s="91"/>
      <c r="E39" s="92" t="s">
        <v>723</v>
      </c>
      <c r="F39" s="93" t="s">
        <v>3</v>
      </c>
      <c r="G39" s="98">
        <f>13*5</f>
        <v>65</v>
      </c>
      <c r="H39" s="104"/>
      <c r="I39" s="89" t="s">
        <v>1241</v>
      </c>
      <c r="J39" s="116"/>
      <c r="K39" s="116"/>
      <c r="L39" s="116"/>
      <c r="M39" s="114"/>
    </row>
    <row r="40" spans="1:17" ht="12.75" customHeight="1">
      <c r="A40" s="440" t="s">
        <v>1076</v>
      </c>
      <c r="B40" s="412" t="s">
        <v>676</v>
      </c>
      <c r="C40" s="90" t="s">
        <v>724</v>
      </c>
      <c r="D40" s="91"/>
      <c r="E40" s="92" t="s">
        <v>725</v>
      </c>
      <c r="F40" s="93" t="s">
        <v>3</v>
      </c>
      <c r="G40" s="98">
        <f>16*5</f>
        <v>80</v>
      </c>
      <c r="H40" s="104"/>
      <c r="I40" s="89" t="s">
        <v>1243</v>
      </c>
      <c r="J40" s="116"/>
      <c r="K40" s="116"/>
      <c r="L40" s="116"/>
      <c r="M40" s="114"/>
    </row>
    <row r="41" spans="1:17" ht="12.75" customHeight="1">
      <c r="A41" s="440" t="s">
        <v>1076</v>
      </c>
      <c r="B41" s="412" t="s">
        <v>676</v>
      </c>
      <c r="C41" s="90" t="s">
        <v>726</v>
      </c>
      <c r="D41" s="91"/>
      <c r="E41" s="92" t="s">
        <v>554</v>
      </c>
      <c r="F41" s="93" t="s">
        <v>3</v>
      </c>
      <c r="G41" s="98">
        <f>44*5</f>
        <v>220</v>
      </c>
      <c r="H41" s="104"/>
      <c r="I41" s="89" t="s">
        <v>1361</v>
      </c>
      <c r="J41" s="116"/>
      <c r="K41" s="116"/>
      <c r="L41" s="116"/>
      <c r="M41" s="114"/>
    </row>
    <row r="42" spans="1:17" ht="12.75" customHeight="1">
      <c r="A42" s="440" t="s">
        <v>1076</v>
      </c>
      <c r="B42" s="412" t="s">
        <v>676</v>
      </c>
      <c r="C42" s="90" t="s">
        <v>727</v>
      </c>
      <c r="D42" s="91"/>
      <c r="E42" s="99" t="s">
        <v>549</v>
      </c>
      <c r="F42" s="100" t="s">
        <v>3</v>
      </c>
      <c r="G42" s="101">
        <f>15*5</f>
        <v>75</v>
      </c>
      <c r="H42" s="105">
        <f>SUM(G30:G42)</f>
        <v>2500</v>
      </c>
      <c r="I42" s="89" t="s">
        <v>1223</v>
      </c>
      <c r="J42" s="116"/>
      <c r="K42" s="116"/>
      <c r="L42" s="116"/>
      <c r="M42" s="446"/>
      <c r="N42" s="105"/>
    </row>
    <row r="43" spans="1:17" ht="12.75" customHeight="1">
      <c r="A43" s="440"/>
      <c r="B43" s="412"/>
      <c r="C43" s="90"/>
      <c r="D43" s="91"/>
      <c r="E43" s="92"/>
      <c r="F43" s="93"/>
      <c r="G43" s="89"/>
      <c r="H43" s="97"/>
      <c r="J43" s="116"/>
      <c r="K43" s="116"/>
      <c r="L43" s="116"/>
      <c r="M43" s="116"/>
    </row>
    <row r="44" spans="1:17" ht="12.75" customHeight="1">
      <c r="A44" s="440" t="s">
        <v>1074</v>
      </c>
      <c r="B44" s="412" t="s">
        <v>676</v>
      </c>
      <c r="C44" s="90" t="s">
        <v>472</v>
      </c>
      <c r="D44" s="91"/>
      <c r="E44" s="92" t="s">
        <v>728</v>
      </c>
      <c r="F44" s="93" t="s">
        <v>3</v>
      </c>
      <c r="G44" s="98">
        <f>29*5</f>
        <v>145</v>
      </c>
      <c r="H44" s="97"/>
      <c r="I44" s="89" t="s">
        <v>1244</v>
      </c>
      <c r="J44" s="116"/>
      <c r="K44" s="116"/>
      <c r="L44" s="116"/>
      <c r="M44" s="114"/>
    </row>
    <row r="45" spans="1:17" ht="12.75" customHeight="1">
      <c r="A45" s="440" t="s">
        <v>1074</v>
      </c>
      <c r="B45" s="412" t="s">
        <v>676</v>
      </c>
      <c r="C45" s="90" t="s">
        <v>474</v>
      </c>
      <c r="D45" s="91"/>
      <c r="E45" s="92" t="s">
        <v>729</v>
      </c>
      <c r="F45" s="93" t="s">
        <v>3</v>
      </c>
      <c r="G45" s="98">
        <f>40*5</f>
        <v>200</v>
      </c>
      <c r="H45" s="97"/>
      <c r="I45" s="89" t="s">
        <v>1235</v>
      </c>
      <c r="J45" s="116"/>
      <c r="K45" s="116"/>
      <c r="L45" s="116"/>
      <c r="M45" s="114"/>
    </row>
    <row r="46" spans="1:17" ht="12.75" customHeight="1">
      <c r="A46" s="440" t="s">
        <v>1075</v>
      </c>
      <c r="B46" s="412" t="s">
        <v>676</v>
      </c>
      <c r="C46" s="90" t="s">
        <v>730</v>
      </c>
      <c r="D46" s="91"/>
      <c r="E46" s="99" t="s">
        <v>731</v>
      </c>
      <c r="F46" s="100" t="s">
        <v>3</v>
      </c>
      <c r="G46" s="101">
        <f>25*5</f>
        <v>125</v>
      </c>
      <c r="H46" s="102">
        <f>SUM(G44:G46)</f>
        <v>470</v>
      </c>
      <c r="I46" s="89" t="s">
        <v>1229</v>
      </c>
      <c r="J46" s="116"/>
      <c r="K46" s="116"/>
      <c r="L46" s="116"/>
      <c r="M46" s="446"/>
      <c r="N46" s="102"/>
    </row>
    <row r="47" spans="1:17" ht="12.75" customHeight="1">
      <c r="A47" s="440"/>
      <c r="B47" s="412"/>
      <c r="C47" s="90"/>
      <c r="D47" s="91"/>
      <c r="E47" s="92"/>
      <c r="F47" s="93"/>
      <c r="G47" s="89"/>
      <c r="H47" s="97"/>
      <c r="J47" s="116"/>
      <c r="K47" s="116"/>
      <c r="L47" s="116"/>
      <c r="M47" s="116"/>
    </row>
    <row r="48" spans="1:17" ht="12.75" customHeight="1">
      <c r="A48" s="440" t="s">
        <v>1074</v>
      </c>
      <c r="B48" s="412" t="s">
        <v>676</v>
      </c>
      <c r="C48" s="90" t="s">
        <v>732</v>
      </c>
      <c r="D48" s="91"/>
      <c r="E48" s="92" t="s">
        <v>733</v>
      </c>
      <c r="F48" s="93" t="s">
        <v>3</v>
      </c>
      <c r="G48" s="98">
        <f>27*5</f>
        <v>135</v>
      </c>
      <c r="H48" s="97"/>
      <c r="I48" s="89" t="s">
        <v>1245</v>
      </c>
      <c r="J48" s="116"/>
      <c r="K48" s="116"/>
      <c r="L48" s="116"/>
      <c r="M48" s="114"/>
    </row>
    <row r="49" spans="1:17" ht="12.75" customHeight="1">
      <c r="A49" s="440" t="s">
        <v>1075</v>
      </c>
      <c r="B49" s="972" t="s">
        <v>676</v>
      </c>
      <c r="C49" s="973" t="s">
        <v>734</v>
      </c>
      <c r="D49" s="974"/>
      <c r="E49" s="1045" t="s">
        <v>735</v>
      </c>
      <c r="F49" s="1046" t="s">
        <v>3</v>
      </c>
      <c r="G49" s="977">
        <v>0</v>
      </c>
      <c r="H49" s="1048"/>
      <c r="J49" s="116"/>
      <c r="K49" s="116"/>
      <c r="L49" s="116"/>
      <c r="M49" s="446"/>
      <c r="Q49" s="89" t="s">
        <v>1274</v>
      </c>
    </row>
    <row r="50" spans="1:17" ht="12.75" customHeight="1">
      <c r="A50" s="440" t="s">
        <v>1075</v>
      </c>
      <c r="B50" s="972" t="s">
        <v>676</v>
      </c>
      <c r="C50" s="973" t="s">
        <v>736</v>
      </c>
      <c r="D50" s="974"/>
      <c r="E50" s="1045" t="s">
        <v>737</v>
      </c>
      <c r="F50" s="1046" t="s">
        <v>3</v>
      </c>
      <c r="G50" s="977">
        <v>0</v>
      </c>
      <c r="H50" s="1050"/>
      <c r="J50" s="116"/>
      <c r="K50" s="116"/>
      <c r="L50" s="116"/>
      <c r="M50" s="446"/>
      <c r="Q50" s="89" t="s">
        <v>1274</v>
      </c>
    </row>
    <row r="51" spans="1:17" ht="12.75" customHeight="1">
      <c r="A51" s="440" t="s">
        <v>1075</v>
      </c>
      <c r="B51" s="972" t="s">
        <v>676</v>
      </c>
      <c r="C51" s="973" t="s">
        <v>738</v>
      </c>
      <c r="D51" s="974"/>
      <c r="E51" s="975" t="s">
        <v>1363</v>
      </c>
      <c r="F51" s="976" t="s">
        <v>3</v>
      </c>
      <c r="G51" s="977">
        <f>22*5</f>
        <v>110</v>
      </c>
      <c r="H51" s="978">
        <f>SUM(G48:G51)</f>
        <v>245</v>
      </c>
      <c r="I51" s="89" t="s">
        <v>1246</v>
      </c>
      <c r="J51" s="116"/>
      <c r="K51" s="116"/>
      <c r="L51" s="116"/>
      <c r="M51" s="446"/>
      <c r="N51" s="105"/>
      <c r="Q51" s="89" t="s">
        <v>1218</v>
      </c>
    </row>
    <row r="52" spans="1:17" ht="12.75" customHeight="1">
      <c r="A52" s="440"/>
      <c r="B52" s="412"/>
      <c r="C52" s="90"/>
      <c r="D52" s="91"/>
      <c r="E52" s="92"/>
      <c r="F52" s="93"/>
      <c r="G52" s="89"/>
      <c r="H52" s="97"/>
      <c r="J52" s="116"/>
      <c r="K52" s="116"/>
      <c r="L52" s="116"/>
      <c r="M52" s="116"/>
    </row>
    <row r="53" spans="1:17" ht="12.75" customHeight="1">
      <c r="A53" s="440" t="s">
        <v>1076</v>
      </c>
      <c r="B53" s="412" t="s">
        <v>676</v>
      </c>
      <c r="C53" s="90" t="s">
        <v>477</v>
      </c>
      <c r="D53" s="91"/>
      <c r="E53" s="92" t="s">
        <v>739</v>
      </c>
      <c r="F53" s="93" t="s">
        <v>3</v>
      </c>
      <c r="G53" s="98">
        <f>18*5</f>
        <v>90</v>
      </c>
      <c r="H53" s="97"/>
      <c r="I53" s="89" t="s">
        <v>1247</v>
      </c>
      <c r="J53" s="116"/>
      <c r="K53" s="116"/>
      <c r="L53" s="116"/>
      <c r="M53" s="114"/>
    </row>
    <row r="54" spans="1:17" ht="12.75" customHeight="1">
      <c r="A54" s="440" t="s">
        <v>1076</v>
      </c>
      <c r="B54" s="412" t="s">
        <v>676</v>
      </c>
      <c r="C54" s="90" t="s">
        <v>479</v>
      </c>
      <c r="D54" s="91"/>
      <c r="E54" s="92" t="s">
        <v>575</v>
      </c>
      <c r="F54" s="93" t="s">
        <v>3</v>
      </c>
      <c r="G54" s="98">
        <f>86*5</f>
        <v>430</v>
      </c>
      <c r="H54" s="97"/>
      <c r="I54" s="89" t="s">
        <v>1248</v>
      </c>
      <c r="J54" s="116"/>
      <c r="K54" s="116"/>
      <c r="L54" s="116"/>
      <c r="M54" s="114"/>
    </row>
    <row r="55" spans="1:17" ht="12.75" customHeight="1">
      <c r="A55" s="440" t="s">
        <v>1076</v>
      </c>
      <c r="B55" s="972" t="s">
        <v>676</v>
      </c>
      <c r="C55" s="973" t="s">
        <v>481</v>
      </c>
      <c r="D55" s="1051"/>
      <c r="E55" s="1045" t="s">
        <v>1364</v>
      </c>
      <c r="F55" s="1046" t="s">
        <v>3</v>
      </c>
      <c r="G55" s="979">
        <f>27*5</f>
        <v>135</v>
      </c>
      <c r="H55" s="1048"/>
      <c r="I55" s="89" t="s">
        <v>1245</v>
      </c>
      <c r="J55" s="116"/>
      <c r="K55" s="116"/>
      <c r="L55" s="116"/>
      <c r="M55" s="114"/>
      <c r="Q55" s="89" t="s">
        <v>1346</v>
      </c>
    </row>
    <row r="56" spans="1:17" ht="12.75" customHeight="1">
      <c r="A56" s="440" t="s">
        <v>1076</v>
      </c>
      <c r="B56" s="412" t="s">
        <v>676</v>
      </c>
      <c r="C56" s="90" t="s">
        <v>483</v>
      </c>
      <c r="D56" s="91"/>
      <c r="E56" s="92" t="s">
        <v>740</v>
      </c>
      <c r="F56" s="93" t="s">
        <v>3</v>
      </c>
      <c r="G56" s="98">
        <f>15*5</f>
        <v>75</v>
      </c>
      <c r="H56" s="107"/>
      <c r="I56" s="89" t="s">
        <v>1223</v>
      </c>
      <c r="J56" s="116"/>
      <c r="K56" s="116"/>
      <c r="L56" s="116"/>
      <c r="M56" s="114"/>
    </row>
    <row r="57" spans="1:17" s="116" customFormat="1" ht="12.75" customHeight="1">
      <c r="A57" s="441" t="s">
        <v>1076</v>
      </c>
      <c r="B57" s="414" t="s">
        <v>741</v>
      </c>
      <c r="C57" s="110" t="s">
        <v>485</v>
      </c>
      <c r="D57" s="111"/>
      <c r="E57" s="112" t="s">
        <v>742</v>
      </c>
      <c r="F57" s="113" t="s">
        <v>3</v>
      </c>
      <c r="G57" s="114">
        <f>89*5</f>
        <v>445</v>
      </c>
      <c r="H57" s="108"/>
      <c r="I57" s="116" t="s">
        <v>1249</v>
      </c>
      <c r="M57" s="114"/>
    </row>
    <row r="58" spans="1:17" s="116" customFormat="1" ht="12.75" customHeight="1">
      <c r="A58" s="441" t="s">
        <v>1076</v>
      </c>
      <c r="B58" s="414" t="s">
        <v>741</v>
      </c>
      <c r="C58" s="528" t="s">
        <v>743</v>
      </c>
      <c r="D58" s="111"/>
      <c r="E58" s="444" t="s">
        <v>744</v>
      </c>
      <c r="F58" s="445" t="s">
        <v>3</v>
      </c>
      <c r="G58" s="446">
        <f>29*5</f>
        <v>145</v>
      </c>
      <c r="H58" s="109">
        <f>SUM(G53:G58)</f>
        <v>1320</v>
      </c>
      <c r="I58" s="116" t="s">
        <v>1244</v>
      </c>
      <c r="M58" s="446"/>
      <c r="N58" s="109"/>
    </row>
    <row r="59" spans="1:17" s="116" customFormat="1" ht="12.75" customHeight="1">
      <c r="A59" s="441"/>
      <c r="B59" s="414"/>
      <c r="C59" s="110"/>
      <c r="D59" s="111"/>
      <c r="E59" s="112"/>
      <c r="F59" s="113"/>
      <c r="H59" s="115"/>
    </row>
    <row r="60" spans="1:17" ht="12.75" customHeight="1">
      <c r="A60" s="440" t="s">
        <v>1076</v>
      </c>
      <c r="B60" s="412" t="s">
        <v>676</v>
      </c>
      <c r="C60" s="90" t="s">
        <v>487</v>
      </c>
      <c r="D60" s="91"/>
      <c r="E60" s="92" t="s">
        <v>192</v>
      </c>
      <c r="F60" s="93" t="s">
        <v>3</v>
      </c>
      <c r="G60" s="98">
        <f>65*5</f>
        <v>325</v>
      </c>
      <c r="H60" s="97"/>
      <c r="I60" s="89" t="s">
        <v>1250</v>
      </c>
      <c r="J60" s="116"/>
      <c r="K60" s="116"/>
      <c r="L60" s="116"/>
      <c r="M60" s="114"/>
    </row>
    <row r="61" spans="1:17" ht="12.75" customHeight="1">
      <c r="A61" s="440" t="s">
        <v>1076</v>
      </c>
      <c r="B61" s="412" t="s">
        <v>676</v>
      </c>
      <c r="C61" s="90" t="s">
        <v>488</v>
      </c>
      <c r="D61" s="91"/>
      <c r="E61" s="92" t="s">
        <v>745</v>
      </c>
      <c r="F61" s="93" t="s">
        <v>3</v>
      </c>
      <c r="G61" s="98">
        <f>16*5</f>
        <v>80</v>
      </c>
      <c r="H61" s="97"/>
      <c r="I61" s="89" t="s">
        <v>1243</v>
      </c>
      <c r="J61" s="116"/>
      <c r="K61" s="116"/>
      <c r="L61" s="116"/>
      <c r="M61" s="114"/>
    </row>
    <row r="62" spans="1:17" ht="12.75" customHeight="1">
      <c r="A62" s="440" t="s">
        <v>1076</v>
      </c>
      <c r="B62" s="412" t="s">
        <v>676</v>
      </c>
      <c r="C62" s="90" t="s">
        <v>490</v>
      </c>
      <c r="D62" s="94"/>
      <c r="E62" s="94" t="s">
        <v>425</v>
      </c>
      <c r="F62" s="93" t="s">
        <v>3</v>
      </c>
      <c r="G62" s="98">
        <f>5*5</f>
        <v>25</v>
      </c>
      <c r="H62" s="97"/>
      <c r="I62" s="89" t="s">
        <v>1079</v>
      </c>
      <c r="J62" s="116"/>
      <c r="K62" s="116"/>
      <c r="L62" s="116"/>
      <c r="M62" s="114"/>
    </row>
    <row r="63" spans="1:17" ht="12.75" customHeight="1">
      <c r="A63" s="440" t="s">
        <v>1076</v>
      </c>
      <c r="B63" s="412" t="s">
        <v>676</v>
      </c>
      <c r="C63" s="90" t="s">
        <v>491</v>
      </c>
      <c r="D63" s="91"/>
      <c r="E63" s="92" t="s">
        <v>746</v>
      </c>
      <c r="F63" s="93" t="s">
        <v>3</v>
      </c>
      <c r="G63" s="98">
        <f>23*5</f>
        <v>115</v>
      </c>
      <c r="H63" s="97"/>
      <c r="I63" s="89" t="s">
        <v>1231</v>
      </c>
      <c r="J63" s="116"/>
      <c r="K63" s="116"/>
      <c r="L63" s="116"/>
      <c r="M63" s="114"/>
    </row>
    <row r="64" spans="1:17" ht="12.75" customHeight="1">
      <c r="A64" s="440" t="s">
        <v>1076</v>
      </c>
      <c r="B64" s="412" t="s">
        <v>676</v>
      </c>
      <c r="C64" s="90" t="s">
        <v>747</v>
      </c>
      <c r="D64" s="91"/>
      <c r="E64" s="92" t="s">
        <v>409</v>
      </c>
      <c r="F64" s="93" t="s">
        <v>3</v>
      </c>
      <c r="G64" s="98">
        <f>70*5</f>
        <v>350</v>
      </c>
      <c r="H64" s="97"/>
      <c r="I64" s="89" t="s">
        <v>1232</v>
      </c>
      <c r="J64" s="116"/>
      <c r="K64" s="116"/>
      <c r="L64" s="116"/>
      <c r="M64" s="114"/>
    </row>
    <row r="65" spans="1:17" ht="12.75" customHeight="1">
      <c r="A65" s="440" t="s">
        <v>1076</v>
      </c>
      <c r="B65" s="412" t="s">
        <v>676</v>
      </c>
      <c r="C65" s="90" t="s">
        <v>748</v>
      </c>
      <c r="D65" s="91"/>
      <c r="E65" s="92" t="s">
        <v>749</v>
      </c>
      <c r="F65" s="93" t="s">
        <v>3</v>
      </c>
      <c r="G65" s="98">
        <f>25*5</f>
        <v>125</v>
      </c>
      <c r="H65" s="103"/>
      <c r="I65" s="89" t="s">
        <v>1229</v>
      </c>
      <c r="J65" s="116"/>
      <c r="K65" s="116"/>
      <c r="L65" s="116"/>
      <c r="M65" s="114"/>
    </row>
    <row r="66" spans="1:17" ht="12.75" customHeight="1">
      <c r="A66" s="440" t="s">
        <v>1076</v>
      </c>
      <c r="B66" s="972" t="s">
        <v>676</v>
      </c>
      <c r="C66" s="973" t="s">
        <v>750</v>
      </c>
      <c r="D66" s="974"/>
      <c r="E66" s="975" t="s">
        <v>751</v>
      </c>
      <c r="F66" s="976" t="s">
        <v>3</v>
      </c>
      <c r="G66" s="979">
        <f>54*5</f>
        <v>270</v>
      </c>
      <c r="H66" s="1049">
        <f>SUM(G60:G66)</f>
        <v>1290</v>
      </c>
      <c r="I66" s="89" t="s">
        <v>1365</v>
      </c>
      <c r="J66" s="116"/>
      <c r="K66" s="116"/>
      <c r="L66" s="116"/>
      <c r="M66" s="114"/>
      <c r="N66" s="102"/>
      <c r="Q66" s="89" t="s">
        <v>1366</v>
      </c>
    </row>
    <row r="67" spans="1:17" ht="12.75" customHeight="1">
      <c r="A67" s="440"/>
      <c r="B67" s="412"/>
      <c r="C67" s="90"/>
      <c r="D67" s="91"/>
      <c r="E67" s="92"/>
      <c r="F67" s="93"/>
      <c r="G67" s="89"/>
      <c r="H67" s="97"/>
      <c r="J67" s="116"/>
      <c r="K67" s="116"/>
      <c r="L67" s="116"/>
      <c r="M67" s="116"/>
    </row>
    <row r="68" spans="1:17" ht="12.75" customHeight="1">
      <c r="A68" s="440" t="s">
        <v>1079</v>
      </c>
      <c r="B68" s="412" t="s">
        <v>676</v>
      </c>
      <c r="C68" s="90" t="s">
        <v>492</v>
      </c>
      <c r="D68" s="91"/>
      <c r="E68" s="92" t="s">
        <v>752</v>
      </c>
      <c r="F68" s="93" t="s">
        <v>3</v>
      </c>
      <c r="G68" s="98">
        <f>96*5</f>
        <v>480</v>
      </c>
      <c r="H68" s="97"/>
      <c r="I68" s="89" t="s">
        <v>1252</v>
      </c>
      <c r="J68" s="116"/>
      <c r="K68" s="116"/>
      <c r="L68" s="116"/>
      <c r="M68" s="114"/>
    </row>
    <row r="69" spans="1:17" ht="12.75" customHeight="1">
      <c r="A69" s="440" t="s">
        <v>1079</v>
      </c>
      <c r="B69" s="412" t="s">
        <v>676</v>
      </c>
      <c r="C69" s="90" t="s">
        <v>493</v>
      </c>
      <c r="D69" s="91"/>
      <c r="E69" s="92" t="s">
        <v>753</v>
      </c>
      <c r="F69" s="93" t="s">
        <v>3</v>
      </c>
      <c r="G69" s="98">
        <f>7*5</f>
        <v>35</v>
      </c>
      <c r="H69" s="97"/>
      <c r="I69" s="89" t="s">
        <v>1238</v>
      </c>
      <c r="J69" s="116"/>
      <c r="K69" s="116"/>
      <c r="L69" s="116"/>
      <c r="M69" s="114"/>
    </row>
    <row r="70" spans="1:17" ht="12.75" customHeight="1">
      <c r="A70" s="440" t="s">
        <v>1079</v>
      </c>
      <c r="B70" s="412" t="s">
        <v>676</v>
      </c>
      <c r="C70" s="90" t="s">
        <v>494</v>
      </c>
      <c r="D70" s="91"/>
      <c r="E70" s="92" t="s">
        <v>754</v>
      </c>
      <c r="F70" s="93" t="s">
        <v>3</v>
      </c>
      <c r="G70" s="98">
        <f>124*5</f>
        <v>620</v>
      </c>
      <c r="H70" s="97"/>
      <c r="I70" s="89" t="s">
        <v>1253</v>
      </c>
      <c r="J70" s="116"/>
      <c r="K70" s="116"/>
      <c r="L70" s="116"/>
      <c r="M70" s="114"/>
    </row>
    <row r="71" spans="1:17" ht="12.75" customHeight="1">
      <c r="A71" s="440" t="s">
        <v>1079</v>
      </c>
      <c r="B71" s="412" t="s">
        <v>676</v>
      </c>
      <c r="C71" s="90" t="s">
        <v>496</v>
      </c>
      <c r="D71" s="91"/>
      <c r="E71" s="92" t="s">
        <v>755</v>
      </c>
      <c r="F71" s="93" t="s">
        <v>3</v>
      </c>
      <c r="G71" s="98">
        <f>11*5</f>
        <v>55</v>
      </c>
      <c r="H71" s="97"/>
      <c r="I71" s="89" t="s">
        <v>1228</v>
      </c>
      <c r="J71" s="116"/>
      <c r="K71" s="116"/>
      <c r="L71" s="116"/>
      <c r="M71" s="114"/>
    </row>
    <row r="72" spans="1:17" ht="12.75" customHeight="1">
      <c r="A72" s="440" t="s">
        <v>1079</v>
      </c>
      <c r="B72" s="412" t="s">
        <v>676</v>
      </c>
      <c r="C72" s="90" t="s">
        <v>498</v>
      </c>
      <c r="D72" s="91"/>
      <c r="E72" s="92" t="s">
        <v>756</v>
      </c>
      <c r="F72" s="93" t="s">
        <v>3</v>
      </c>
      <c r="G72" s="98">
        <f>170*5</f>
        <v>850</v>
      </c>
      <c r="H72" s="97"/>
      <c r="I72" s="89" t="s">
        <v>1254</v>
      </c>
      <c r="J72" s="116"/>
      <c r="K72" s="116"/>
      <c r="L72" s="116"/>
      <c r="M72" s="114"/>
    </row>
    <row r="73" spans="1:17" ht="12.75" customHeight="1">
      <c r="A73" s="440" t="s">
        <v>1079</v>
      </c>
      <c r="B73" s="412" t="s">
        <v>676</v>
      </c>
      <c r="C73" s="90" t="s">
        <v>500</v>
      </c>
      <c r="D73" s="91"/>
      <c r="E73" s="92" t="s">
        <v>757</v>
      </c>
      <c r="F73" s="93" t="s">
        <v>3</v>
      </c>
      <c r="G73" s="98">
        <f>104*5</f>
        <v>520</v>
      </c>
      <c r="H73" s="97"/>
      <c r="I73" s="89" t="s">
        <v>1255</v>
      </c>
      <c r="J73" s="116"/>
      <c r="K73" s="116"/>
      <c r="L73" s="116"/>
      <c r="M73" s="114"/>
    </row>
    <row r="74" spans="1:17" ht="12.75" customHeight="1">
      <c r="A74" s="440" t="s">
        <v>1079</v>
      </c>
      <c r="B74" s="972" t="s">
        <v>676</v>
      </c>
      <c r="C74" s="973" t="s">
        <v>758</v>
      </c>
      <c r="D74" s="974"/>
      <c r="E74" s="1045" t="s">
        <v>759</v>
      </c>
      <c r="F74" s="1046" t="s">
        <v>3</v>
      </c>
      <c r="G74" s="979">
        <f>0*5</f>
        <v>0</v>
      </c>
      <c r="H74" s="1048"/>
      <c r="I74" s="116"/>
      <c r="J74" s="116"/>
      <c r="K74" s="116"/>
      <c r="L74" s="116"/>
      <c r="M74" s="114"/>
      <c r="N74" s="116"/>
      <c r="O74" s="116"/>
      <c r="P74" s="116"/>
      <c r="Q74" s="89" t="s">
        <v>1274</v>
      </c>
    </row>
    <row r="75" spans="1:17" ht="12.75" customHeight="1">
      <c r="A75" s="440" t="s">
        <v>1079</v>
      </c>
      <c r="B75" s="412" t="s">
        <v>676</v>
      </c>
      <c r="C75" s="90" t="s">
        <v>760</v>
      </c>
      <c r="D75" s="91"/>
      <c r="E75" s="92" t="s">
        <v>761</v>
      </c>
      <c r="F75" s="93" t="s">
        <v>3</v>
      </c>
      <c r="G75" s="98">
        <f>53*5</f>
        <v>265</v>
      </c>
      <c r="H75" s="97"/>
      <c r="I75" s="89" t="s">
        <v>1256</v>
      </c>
      <c r="J75" s="116"/>
      <c r="K75" s="116"/>
      <c r="L75" s="116"/>
      <c r="M75" s="114"/>
    </row>
    <row r="76" spans="1:17" ht="12.75" customHeight="1">
      <c r="A76" s="440" t="s">
        <v>1079</v>
      </c>
      <c r="B76" s="972" t="s">
        <v>676</v>
      </c>
      <c r="C76" s="973" t="s">
        <v>762</v>
      </c>
      <c r="D76" s="974"/>
      <c r="E76" s="1045" t="s">
        <v>763</v>
      </c>
      <c r="F76" s="1046" t="s">
        <v>3</v>
      </c>
      <c r="G76" s="979">
        <f>19*5</f>
        <v>95</v>
      </c>
      <c r="H76" s="1048"/>
      <c r="I76" s="116" t="s">
        <v>1230</v>
      </c>
      <c r="J76" s="116"/>
      <c r="K76" s="116"/>
      <c r="L76" s="116"/>
      <c r="M76" s="114"/>
      <c r="N76" s="116"/>
      <c r="O76" s="116"/>
      <c r="P76" s="116"/>
    </row>
    <row r="77" spans="1:17" ht="12.75" customHeight="1">
      <c r="A77" s="440" t="s">
        <v>1079</v>
      </c>
      <c r="B77" s="412" t="s">
        <v>676</v>
      </c>
      <c r="C77" s="110" t="s">
        <v>764</v>
      </c>
      <c r="D77" s="111"/>
      <c r="E77" s="112" t="s">
        <v>765</v>
      </c>
      <c r="F77" s="113" t="s">
        <v>3</v>
      </c>
      <c r="G77" s="114">
        <f>60*5</f>
        <v>300</v>
      </c>
      <c r="H77" s="115"/>
      <c r="I77" s="89" t="s">
        <v>1257</v>
      </c>
      <c r="J77" s="116"/>
      <c r="K77" s="116"/>
      <c r="L77" s="116"/>
      <c r="M77" s="114"/>
    </row>
    <row r="78" spans="1:17" ht="12.75" customHeight="1">
      <c r="A78" s="440" t="s">
        <v>1079</v>
      </c>
      <c r="B78" s="412" t="s">
        <v>676</v>
      </c>
      <c r="C78" s="110" t="s">
        <v>766</v>
      </c>
      <c r="D78" s="111"/>
      <c r="E78" s="112" t="s">
        <v>767</v>
      </c>
      <c r="F78" s="113" t="s">
        <v>3</v>
      </c>
      <c r="G78" s="114">
        <f>686*5</f>
        <v>3430</v>
      </c>
      <c r="H78" s="115"/>
      <c r="I78" s="89" t="s">
        <v>1258</v>
      </c>
      <c r="J78" s="116"/>
      <c r="K78" s="116"/>
      <c r="L78" s="116"/>
      <c r="M78" s="114"/>
    </row>
    <row r="79" spans="1:17" ht="12.75" customHeight="1">
      <c r="A79" s="440" t="s">
        <v>1079</v>
      </c>
      <c r="B79" s="412" t="s">
        <v>676</v>
      </c>
      <c r="C79" s="110" t="s">
        <v>768</v>
      </c>
      <c r="D79" s="111"/>
      <c r="E79" s="112" t="s">
        <v>769</v>
      </c>
      <c r="F79" s="113" t="s">
        <v>3</v>
      </c>
      <c r="G79" s="114">
        <f>7*5</f>
        <v>35</v>
      </c>
      <c r="H79" s="115"/>
      <c r="I79" s="89" t="s">
        <v>1238</v>
      </c>
      <c r="J79" s="116"/>
      <c r="K79" s="116"/>
      <c r="L79" s="116"/>
      <c r="M79" s="114"/>
    </row>
    <row r="80" spans="1:17" ht="12.75" customHeight="1">
      <c r="A80" s="440" t="s">
        <v>1079</v>
      </c>
      <c r="B80" s="412" t="s">
        <v>676</v>
      </c>
      <c r="C80" s="110" t="s">
        <v>770</v>
      </c>
      <c r="D80" s="111"/>
      <c r="E80" s="112" t="s">
        <v>95</v>
      </c>
      <c r="F80" s="113" t="s">
        <v>3</v>
      </c>
      <c r="G80" s="114">
        <f>36*5</f>
        <v>180</v>
      </c>
      <c r="H80" s="115"/>
      <c r="I80" s="89" t="s">
        <v>1259</v>
      </c>
      <c r="J80" s="116"/>
      <c r="K80" s="116"/>
      <c r="L80" s="116"/>
      <c r="M80" s="114"/>
    </row>
    <row r="81" spans="1:17" ht="12.75" customHeight="1">
      <c r="A81" s="440" t="s">
        <v>1079</v>
      </c>
      <c r="B81" s="972" t="s">
        <v>676</v>
      </c>
      <c r="C81" s="973" t="s">
        <v>771</v>
      </c>
      <c r="D81" s="974"/>
      <c r="E81" s="1045" t="s">
        <v>772</v>
      </c>
      <c r="F81" s="1046" t="s">
        <v>3</v>
      </c>
      <c r="G81" s="979">
        <f>0*5</f>
        <v>0</v>
      </c>
      <c r="H81" s="1052"/>
      <c r="I81" s="116"/>
      <c r="J81" s="116"/>
      <c r="K81" s="116"/>
      <c r="L81" s="116"/>
      <c r="M81" s="114"/>
      <c r="N81" s="116"/>
      <c r="O81" s="116"/>
      <c r="P81" s="116"/>
      <c r="Q81" s="89" t="s">
        <v>1274</v>
      </c>
    </row>
    <row r="82" spans="1:17" s="116" customFormat="1" ht="12.75" customHeight="1">
      <c r="A82" s="441" t="s">
        <v>1079</v>
      </c>
      <c r="B82" s="414" t="s">
        <v>741</v>
      </c>
      <c r="C82" s="110" t="s">
        <v>773</v>
      </c>
      <c r="D82" s="111"/>
      <c r="E82" s="112" t="s">
        <v>774</v>
      </c>
      <c r="F82" s="113" t="s">
        <v>3</v>
      </c>
      <c r="G82" s="114">
        <f>5*44</f>
        <v>220</v>
      </c>
      <c r="H82" s="117"/>
      <c r="I82" s="116" t="s">
        <v>1225</v>
      </c>
      <c r="M82" s="114"/>
    </row>
    <row r="83" spans="1:17" s="116" customFormat="1" ht="12.75" customHeight="1">
      <c r="A83" s="441" t="s">
        <v>1079</v>
      </c>
      <c r="B83" s="414" t="s">
        <v>741</v>
      </c>
      <c r="C83" s="110" t="s">
        <v>775</v>
      </c>
      <c r="D83" s="111"/>
      <c r="E83" s="112" t="s">
        <v>776</v>
      </c>
      <c r="F83" s="113" t="s">
        <v>3</v>
      </c>
      <c r="G83" s="114">
        <f>12*5</f>
        <v>60</v>
      </c>
      <c r="H83" s="117"/>
      <c r="I83" s="116" t="s">
        <v>1233</v>
      </c>
      <c r="M83" s="114"/>
    </row>
    <row r="84" spans="1:17" s="116" customFormat="1" ht="12.75" customHeight="1">
      <c r="A84" s="441" t="s">
        <v>1079</v>
      </c>
      <c r="B84" s="414" t="s">
        <v>741</v>
      </c>
      <c r="C84" s="110" t="s">
        <v>777</v>
      </c>
      <c r="D84" s="111"/>
      <c r="E84" s="112" t="s">
        <v>778</v>
      </c>
      <c r="F84" s="113" t="s">
        <v>3</v>
      </c>
      <c r="G84" s="114">
        <f>10*3*5</f>
        <v>150</v>
      </c>
      <c r="H84" s="117"/>
      <c r="I84" s="116" t="s">
        <v>1260</v>
      </c>
      <c r="M84" s="114"/>
    </row>
    <row r="85" spans="1:17" s="116" customFormat="1" ht="12.75" customHeight="1">
      <c r="A85" s="441" t="s">
        <v>1079</v>
      </c>
      <c r="B85" s="414" t="s">
        <v>741</v>
      </c>
      <c r="C85" s="110" t="s">
        <v>779</v>
      </c>
      <c r="D85" s="111"/>
      <c r="E85" s="112" t="s">
        <v>780</v>
      </c>
      <c r="F85" s="113" t="s">
        <v>3</v>
      </c>
      <c r="G85" s="114">
        <f>33*5</f>
        <v>165</v>
      </c>
      <c r="H85" s="108"/>
      <c r="I85" s="116" t="s">
        <v>1261</v>
      </c>
      <c r="M85" s="114"/>
    </row>
    <row r="86" spans="1:17" s="116" customFormat="1" ht="12.75" customHeight="1">
      <c r="A86" s="441" t="s">
        <v>1079</v>
      </c>
      <c r="B86" s="414" t="s">
        <v>741</v>
      </c>
      <c r="C86" s="110" t="s">
        <v>781</v>
      </c>
      <c r="D86" s="111"/>
      <c r="E86" s="112" t="s">
        <v>782</v>
      </c>
      <c r="F86" s="113" t="s">
        <v>3</v>
      </c>
      <c r="G86" s="114">
        <f>22*5</f>
        <v>110</v>
      </c>
      <c r="H86" s="117"/>
      <c r="I86" s="116" t="s">
        <v>1246</v>
      </c>
      <c r="M86" s="114"/>
    </row>
    <row r="87" spans="1:17" s="116" customFormat="1" ht="12.75" customHeight="1">
      <c r="A87" s="441" t="s">
        <v>1079</v>
      </c>
      <c r="B87" s="414" t="s">
        <v>741</v>
      </c>
      <c r="C87" s="110" t="s">
        <v>783</v>
      </c>
      <c r="D87" s="111"/>
      <c r="E87" s="112" t="s">
        <v>784</v>
      </c>
      <c r="F87" s="113" t="s">
        <v>3</v>
      </c>
      <c r="G87" s="114">
        <f>22*5</f>
        <v>110</v>
      </c>
      <c r="H87" s="108"/>
      <c r="I87" s="116" t="s">
        <v>1246</v>
      </c>
      <c r="M87" s="114"/>
    </row>
    <row r="88" spans="1:17" s="116" customFormat="1" ht="12.75" customHeight="1">
      <c r="A88" s="441" t="s">
        <v>1079</v>
      </c>
      <c r="B88" s="414" t="s">
        <v>741</v>
      </c>
      <c r="C88" s="110" t="s">
        <v>785</v>
      </c>
      <c r="D88" s="111"/>
      <c r="E88" s="112" t="s">
        <v>786</v>
      </c>
      <c r="F88" s="113" t="s">
        <v>3</v>
      </c>
      <c r="G88" s="114">
        <f>20*5</f>
        <v>100</v>
      </c>
      <c r="H88" s="117"/>
      <c r="I88" s="116" t="s">
        <v>1262</v>
      </c>
      <c r="M88" s="114"/>
    </row>
    <row r="89" spans="1:17" s="116" customFormat="1" ht="12.75" customHeight="1">
      <c r="A89" s="441" t="s">
        <v>1079</v>
      </c>
      <c r="B89" s="414" t="s">
        <v>741</v>
      </c>
      <c r="C89" s="110" t="s">
        <v>787</v>
      </c>
      <c r="D89" s="111"/>
      <c r="E89" s="112" t="s">
        <v>788</v>
      </c>
      <c r="F89" s="113" t="s">
        <v>3</v>
      </c>
      <c r="G89" s="114">
        <f>35*5</f>
        <v>175</v>
      </c>
      <c r="H89" s="117"/>
      <c r="I89" s="116" t="s">
        <v>1263</v>
      </c>
      <c r="M89" s="114"/>
    </row>
    <row r="90" spans="1:17" s="116" customFormat="1" ht="12.75" customHeight="1">
      <c r="A90" s="441" t="s">
        <v>1079</v>
      </c>
      <c r="B90" s="414" t="s">
        <v>741</v>
      </c>
      <c r="C90" s="110" t="s">
        <v>964</v>
      </c>
      <c r="D90" s="111"/>
      <c r="E90" s="112" t="s">
        <v>109</v>
      </c>
      <c r="F90" s="113" t="s">
        <v>3</v>
      </c>
      <c r="G90" s="114">
        <f>34*5</f>
        <v>170</v>
      </c>
      <c r="H90" s="447"/>
      <c r="I90" s="116" t="s">
        <v>1237</v>
      </c>
      <c r="M90" s="114"/>
    </row>
    <row r="91" spans="1:17" s="116" customFormat="1" ht="12.75" customHeight="1">
      <c r="A91" s="441" t="s">
        <v>1079</v>
      </c>
      <c r="B91" s="414" t="s">
        <v>741</v>
      </c>
      <c r="C91" s="110" t="s">
        <v>966</v>
      </c>
      <c r="D91" s="111"/>
      <c r="E91" s="444" t="s">
        <v>780</v>
      </c>
      <c r="F91" s="445" t="s">
        <v>3</v>
      </c>
      <c r="G91" s="446">
        <f>17*5</f>
        <v>85</v>
      </c>
      <c r="H91" s="109">
        <f>SUM(G68:G90)</f>
        <v>8125</v>
      </c>
      <c r="I91" s="116" t="s">
        <v>1264</v>
      </c>
      <c r="M91" s="446"/>
      <c r="N91" s="109"/>
    </row>
    <row r="92" spans="1:17" ht="12.75" customHeight="1">
      <c r="A92" s="440"/>
      <c r="B92" s="412"/>
      <c r="C92" s="90"/>
      <c r="D92" s="91"/>
      <c r="E92" s="92"/>
      <c r="F92" s="93"/>
      <c r="G92" s="89"/>
      <c r="H92" s="97"/>
      <c r="J92" s="116"/>
      <c r="K92" s="116"/>
      <c r="L92" s="116"/>
      <c r="M92" s="116"/>
    </row>
    <row r="93" spans="1:17" ht="12.75" customHeight="1">
      <c r="A93" s="440" t="s">
        <v>1073</v>
      </c>
      <c r="B93" s="412" t="s">
        <v>676</v>
      </c>
      <c r="C93" s="90" t="s">
        <v>26</v>
      </c>
      <c r="D93" s="91"/>
      <c r="E93" s="92" t="s">
        <v>789</v>
      </c>
      <c r="F93" s="93" t="s">
        <v>3</v>
      </c>
      <c r="G93" s="98">
        <f>79*5</f>
        <v>395</v>
      </c>
      <c r="H93" s="97"/>
      <c r="I93" s="89" t="s">
        <v>1265</v>
      </c>
      <c r="J93" s="116"/>
      <c r="K93" s="116"/>
      <c r="L93" s="116"/>
      <c r="M93" s="114"/>
    </row>
    <row r="94" spans="1:17" ht="12.75" customHeight="1">
      <c r="A94" s="440" t="s">
        <v>1079</v>
      </c>
      <c r="B94" s="412" t="s">
        <v>676</v>
      </c>
      <c r="C94" s="90" t="s">
        <v>28</v>
      </c>
      <c r="D94" s="91"/>
      <c r="E94" s="92" t="s">
        <v>790</v>
      </c>
      <c r="F94" s="93" t="s">
        <v>3</v>
      </c>
      <c r="G94" s="98">
        <f>13*5</f>
        <v>65</v>
      </c>
      <c r="H94" s="97"/>
      <c r="I94" s="89" t="s">
        <v>1241</v>
      </c>
      <c r="J94" s="116"/>
      <c r="K94" s="116"/>
      <c r="L94" s="116"/>
      <c r="M94" s="114"/>
    </row>
    <row r="95" spans="1:17" ht="12.75" customHeight="1">
      <c r="A95" s="440" t="s">
        <v>1079</v>
      </c>
      <c r="B95" s="412" t="s">
        <v>676</v>
      </c>
      <c r="C95" s="90" t="s">
        <v>30</v>
      </c>
      <c r="D95" s="91"/>
      <c r="E95" s="92" t="s">
        <v>791</v>
      </c>
      <c r="F95" s="93" t="s">
        <v>3</v>
      </c>
      <c r="G95" s="98">
        <f>198*5</f>
        <v>990</v>
      </c>
      <c r="H95" s="97"/>
      <c r="I95" s="89" t="s">
        <v>1266</v>
      </c>
      <c r="J95" s="116"/>
      <c r="K95" s="116"/>
      <c r="L95" s="116"/>
      <c r="M95" s="114"/>
    </row>
    <row r="96" spans="1:17" ht="12.75" customHeight="1">
      <c r="A96" s="440" t="s">
        <v>1073</v>
      </c>
      <c r="B96" s="412" t="s">
        <v>676</v>
      </c>
      <c r="C96" s="90" t="s">
        <v>113</v>
      </c>
      <c r="D96" s="91"/>
      <c r="E96" s="92" t="s">
        <v>792</v>
      </c>
      <c r="F96" s="93" t="s">
        <v>3</v>
      </c>
      <c r="G96" s="98">
        <f>90*5</f>
        <v>450</v>
      </c>
      <c r="H96" s="97"/>
      <c r="I96" s="89" t="s">
        <v>1367</v>
      </c>
      <c r="J96" s="116"/>
      <c r="K96" s="116"/>
      <c r="L96" s="116"/>
      <c r="M96" s="114"/>
    </row>
    <row r="97" spans="1:17" ht="12.75" customHeight="1">
      <c r="A97" s="440" t="s">
        <v>1073</v>
      </c>
      <c r="B97" s="412" t="s">
        <v>676</v>
      </c>
      <c r="C97" s="90" t="s">
        <v>115</v>
      </c>
      <c r="D97" s="91"/>
      <c r="E97" s="92" t="s">
        <v>419</v>
      </c>
      <c r="F97" s="93" t="s">
        <v>3</v>
      </c>
      <c r="G97" s="98">
        <f>87*5</f>
        <v>435</v>
      </c>
      <c r="H97" s="97"/>
      <c r="I97" s="89" t="s">
        <v>1267</v>
      </c>
      <c r="J97" s="116"/>
      <c r="K97" s="116"/>
      <c r="L97" s="116"/>
      <c r="M97" s="114"/>
    </row>
    <row r="98" spans="1:17" ht="12.75" customHeight="1">
      <c r="A98" s="440" t="s">
        <v>1073</v>
      </c>
      <c r="B98" s="412" t="s">
        <v>676</v>
      </c>
      <c r="C98" s="90" t="s">
        <v>116</v>
      </c>
      <c r="D98" s="91"/>
      <c r="E98" s="92" t="s">
        <v>793</v>
      </c>
      <c r="F98" s="93" t="s">
        <v>3</v>
      </c>
      <c r="G98" s="98">
        <f>48*5</f>
        <v>240</v>
      </c>
      <c r="H98" s="97"/>
      <c r="I98" s="89" t="s">
        <v>1268</v>
      </c>
      <c r="J98" s="116"/>
      <c r="K98" s="116"/>
      <c r="L98" s="116"/>
      <c r="M98" s="114"/>
    </row>
    <row r="99" spans="1:17" ht="12.75" customHeight="1">
      <c r="A99" s="440" t="s">
        <v>1073</v>
      </c>
      <c r="B99" s="412" t="s">
        <v>676</v>
      </c>
      <c r="C99" s="90" t="s">
        <v>118</v>
      </c>
      <c r="D99" s="91"/>
      <c r="E99" s="92" t="s">
        <v>794</v>
      </c>
      <c r="F99" s="93" t="s">
        <v>3</v>
      </c>
      <c r="G99" s="98">
        <f>50*5</f>
        <v>250</v>
      </c>
      <c r="H99" s="97"/>
      <c r="I99" s="89" t="s">
        <v>1369</v>
      </c>
      <c r="J99" s="116"/>
      <c r="K99" s="116"/>
      <c r="L99" s="116"/>
      <c r="M99" s="114"/>
    </row>
    <row r="100" spans="1:17" ht="12.75" customHeight="1">
      <c r="A100" s="440" t="s">
        <v>1073</v>
      </c>
      <c r="B100" s="412" t="s">
        <v>676</v>
      </c>
      <c r="C100" s="90" t="s">
        <v>120</v>
      </c>
      <c r="D100" s="91"/>
      <c r="E100" s="92" t="s">
        <v>318</v>
      </c>
      <c r="F100" s="93" t="s">
        <v>3</v>
      </c>
      <c r="G100" s="98">
        <f>39*5</f>
        <v>195</v>
      </c>
      <c r="H100" s="97"/>
      <c r="I100" s="89" t="s">
        <v>1251</v>
      </c>
      <c r="J100" s="116"/>
      <c r="K100" s="116"/>
      <c r="L100" s="116"/>
      <c r="M100" s="114"/>
    </row>
    <row r="101" spans="1:17" ht="12.75" customHeight="1">
      <c r="A101" s="440" t="s">
        <v>1079</v>
      </c>
      <c r="B101" s="412" t="s">
        <v>676</v>
      </c>
      <c r="C101" s="90" t="s">
        <v>122</v>
      </c>
      <c r="D101" s="91"/>
      <c r="E101" s="92" t="s">
        <v>795</v>
      </c>
      <c r="F101" s="93" t="s">
        <v>3</v>
      </c>
      <c r="G101" s="98">
        <f>92*5</f>
        <v>460</v>
      </c>
      <c r="H101" s="97"/>
      <c r="I101" s="89" t="s">
        <v>1269</v>
      </c>
      <c r="J101" s="116"/>
      <c r="K101" s="116"/>
      <c r="L101" s="116"/>
      <c r="M101" s="114"/>
    </row>
    <row r="102" spans="1:17" ht="12.75" customHeight="1">
      <c r="A102" s="440" t="s">
        <v>1079</v>
      </c>
      <c r="B102" s="412" t="s">
        <v>676</v>
      </c>
      <c r="C102" s="90" t="s">
        <v>325</v>
      </c>
      <c r="D102" s="91"/>
      <c r="E102" s="92" t="s">
        <v>320</v>
      </c>
      <c r="F102" s="93" t="s">
        <v>3</v>
      </c>
      <c r="G102" s="98">
        <f>29*5</f>
        <v>145</v>
      </c>
      <c r="H102" s="97"/>
      <c r="I102" s="89" t="s">
        <v>1244</v>
      </c>
      <c r="J102" s="116"/>
      <c r="K102" s="116"/>
      <c r="L102" s="116"/>
      <c r="M102" s="114"/>
    </row>
    <row r="103" spans="1:17" ht="12.75" customHeight="1">
      <c r="A103" s="440" t="s">
        <v>1079</v>
      </c>
      <c r="B103" s="972" t="s">
        <v>676</v>
      </c>
      <c r="C103" s="973" t="s">
        <v>327</v>
      </c>
      <c r="D103" s="974"/>
      <c r="E103" s="1045" t="s">
        <v>796</v>
      </c>
      <c r="F103" s="1046" t="s">
        <v>3</v>
      </c>
      <c r="G103" s="979">
        <f>0*5</f>
        <v>0</v>
      </c>
      <c r="H103" s="1048"/>
      <c r="I103" s="116"/>
      <c r="J103" s="116"/>
      <c r="K103" s="116"/>
      <c r="L103" s="116"/>
      <c r="M103" s="114"/>
      <c r="N103" s="116"/>
      <c r="O103" s="116"/>
      <c r="P103" s="116"/>
      <c r="Q103" s="89" t="s">
        <v>1274</v>
      </c>
    </row>
    <row r="104" spans="1:17" ht="12.75" customHeight="1">
      <c r="A104" s="440" t="s">
        <v>1079</v>
      </c>
      <c r="B104" s="412" t="s">
        <v>676</v>
      </c>
      <c r="C104" s="90" t="s">
        <v>628</v>
      </c>
      <c r="D104" s="91"/>
      <c r="E104" s="94" t="s">
        <v>797</v>
      </c>
      <c r="F104" s="93" t="s">
        <v>3</v>
      </c>
      <c r="G104" s="98">
        <f>36*5</f>
        <v>180</v>
      </c>
      <c r="H104" s="97"/>
      <c r="I104" s="89" t="s">
        <v>1259</v>
      </c>
      <c r="J104" s="116"/>
      <c r="K104" s="116"/>
      <c r="L104" s="116"/>
      <c r="M104" s="114"/>
    </row>
    <row r="105" spans="1:17" ht="12.75" customHeight="1">
      <c r="A105" s="440" t="s">
        <v>1079</v>
      </c>
      <c r="B105" s="972" t="s">
        <v>676</v>
      </c>
      <c r="C105" s="973" t="s">
        <v>630</v>
      </c>
      <c r="D105" s="1053"/>
      <c r="E105" s="975" t="s">
        <v>1368</v>
      </c>
      <c r="F105" s="976" t="s">
        <v>3</v>
      </c>
      <c r="G105" s="979">
        <f>0*5</f>
        <v>0</v>
      </c>
      <c r="H105" s="1049">
        <f>SUM(G93:G105)</f>
        <v>3805</v>
      </c>
      <c r="I105" s="116"/>
      <c r="J105" s="116"/>
      <c r="K105" s="116"/>
      <c r="L105" s="116"/>
      <c r="M105" s="114"/>
      <c r="N105" s="109"/>
      <c r="O105" s="116"/>
      <c r="P105" s="116"/>
      <c r="Q105" s="89" t="s">
        <v>1274</v>
      </c>
    </row>
    <row r="106" spans="1:17" ht="12.75" customHeight="1">
      <c r="A106" s="440"/>
      <c r="B106" s="412"/>
      <c r="C106" s="90"/>
      <c r="D106" s="91"/>
      <c r="E106" s="92"/>
      <c r="F106" s="93"/>
      <c r="G106" s="89"/>
      <c r="H106" s="97"/>
      <c r="J106" s="116"/>
      <c r="K106" s="116"/>
      <c r="L106" s="116"/>
      <c r="M106" s="116"/>
    </row>
    <row r="107" spans="1:17" ht="12.75" customHeight="1">
      <c r="A107" s="440" t="s">
        <v>1080</v>
      </c>
      <c r="B107" s="412" t="s">
        <v>676</v>
      </c>
      <c r="C107" s="90" t="s">
        <v>32</v>
      </c>
      <c r="D107" s="91"/>
      <c r="E107" s="92" t="s">
        <v>648</v>
      </c>
      <c r="F107" s="93" t="s">
        <v>3</v>
      </c>
      <c r="G107" s="98">
        <f>60*5</f>
        <v>300</v>
      </c>
      <c r="H107" s="97"/>
      <c r="I107" s="89" t="s">
        <v>1257</v>
      </c>
      <c r="J107" s="116"/>
      <c r="K107" s="116"/>
      <c r="L107" s="116"/>
      <c r="M107" s="116"/>
    </row>
    <row r="108" spans="1:17" ht="12.75" customHeight="1">
      <c r="A108" s="440" t="s">
        <v>1080</v>
      </c>
      <c r="B108" s="412" t="s">
        <v>676</v>
      </c>
      <c r="C108" s="90" t="s">
        <v>133</v>
      </c>
      <c r="D108" s="91"/>
      <c r="E108" s="92" t="s">
        <v>798</v>
      </c>
      <c r="F108" s="93" t="s">
        <v>3</v>
      </c>
      <c r="G108" s="98">
        <f>45*5</f>
        <v>225</v>
      </c>
      <c r="H108" s="97"/>
      <c r="I108" s="89" t="s">
        <v>1221</v>
      </c>
      <c r="J108" s="116"/>
      <c r="K108" s="116"/>
      <c r="L108" s="116"/>
      <c r="M108" s="116"/>
    </row>
    <row r="109" spans="1:17" ht="12.75" customHeight="1">
      <c r="A109" s="440" t="s">
        <v>1080</v>
      </c>
      <c r="B109" s="412" t="s">
        <v>676</v>
      </c>
      <c r="C109" s="90" t="s">
        <v>135</v>
      </c>
      <c r="D109" s="91"/>
      <c r="E109" s="92" t="s">
        <v>367</v>
      </c>
      <c r="F109" s="93" t="s">
        <v>3</v>
      </c>
      <c r="G109" s="98">
        <f>22*5</f>
        <v>110</v>
      </c>
      <c r="H109" s="97"/>
      <c r="I109" s="89" t="s">
        <v>1246</v>
      </c>
      <c r="J109" s="116"/>
      <c r="K109" s="116"/>
      <c r="L109" s="116"/>
      <c r="M109" s="116"/>
    </row>
    <row r="110" spans="1:17" ht="12.75" customHeight="1">
      <c r="A110" s="440" t="s">
        <v>1080</v>
      </c>
      <c r="B110" s="412" t="s">
        <v>676</v>
      </c>
      <c r="C110" s="90" t="s">
        <v>137</v>
      </c>
      <c r="D110" s="91"/>
      <c r="E110" s="92" t="s">
        <v>649</v>
      </c>
      <c r="F110" s="93" t="s">
        <v>3</v>
      </c>
      <c r="G110" s="89"/>
      <c r="H110" s="104"/>
      <c r="J110" s="116"/>
      <c r="K110" s="116"/>
      <c r="L110" s="116"/>
      <c r="M110" s="116"/>
    </row>
    <row r="111" spans="1:17" ht="12.75" customHeight="1">
      <c r="A111" s="440"/>
      <c r="B111" s="972" t="s">
        <v>741</v>
      </c>
      <c r="C111" s="973" t="s">
        <v>333</v>
      </c>
      <c r="D111" s="974"/>
      <c r="E111" s="975" t="s">
        <v>1005</v>
      </c>
      <c r="F111" s="976" t="s">
        <v>3</v>
      </c>
      <c r="G111" s="979">
        <f>2*5</f>
        <v>10</v>
      </c>
      <c r="H111" s="978">
        <f>SUM(G107:G111)</f>
        <v>645</v>
      </c>
      <c r="I111" s="89" t="s">
        <v>1074</v>
      </c>
      <c r="J111" s="116"/>
      <c r="K111" s="116"/>
      <c r="L111" s="116"/>
      <c r="M111" s="114"/>
      <c r="N111" s="1054"/>
    </row>
    <row r="112" spans="1:17" ht="12.75" customHeight="1">
      <c r="A112" s="440"/>
      <c r="B112" s="412"/>
      <c r="C112" s="90"/>
      <c r="D112" s="91"/>
      <c r="E112" s="92"/>
      <c r="F112" s="93"/>
      <c r="G112" s="98"/>
      <c r="H112" s="104"/>
      <c r="J112" s="116"/>
      <c r="K112" s="116"/>
      <c r="L112" s="116"/>
      <c r="M112" s="116"/>
      <c r="N112" s="971"/>
    </row>
    <row r="113" spans="1:15" ht="25.5">
      <c r="A113" s="440"/>
      <c r="B113" s="412"/>
      <c r="C113" s="90"/>
      <c r="D113" s="91"/>
      <c r="E113" s="415" t="s">
        <v>1088</v>
      </c>
      <c r="F113" s="93"/>
      <c r="G113" s="98" t="s">
        <v>799</v>
      </c>
      <c r="H113" s="104"/>
      <c r="J113" s="116"/>
      <c r="K113" s="116"/>
      <c r="L113" s="116"/>
      <c r="M113" s="116"/>
    </row>
    <row r="114" spans="1:15" ht="12.75" customHeight="1">
      <c r="A114" s="440"/>
      <c r="B114" s="106"/>
      <c r="C114" s="119"/>
      <c r="D114" s="91"/>
      <c r="E114" s="92"/>
      <c r="F114" s="93"/>
      <c r="G114" s="106"/>
      <c r="H114" s="103"/>
      <c r="J114" s="116"/>
      <c r="K114" s="116"/>
      <c r="L114" s="116"/>
      <c r="M114" s="116"/>
    </row>
    <row r="115" spans="1:15" ht="12.75" customHeight="1">
      <c r="A115" s="442"/>
      <c r="B115" s="1170" t="s">
        <v>800</v>
      </c>
      <c r="C115" s="1170"/>
      <c r="D115" s="1170"/>
      <c r="E115" s="1170"/>
      <c r="F115" s="120" t="s">
        <v>3</v>
      </c>
      <c r="G115" s="101"/>
      <c r="H115" s="102">
        <f>SUM(H3:H111)</f>
        <v>23585</v>
      </c>
      <c r="J115" s="116"/>
      <c r="K115" s="116"/>
      <c r="L115" s="116"/>
      <c r="M115" s="116"/>
      <c r="N115" s="971"/>
    </row>
    <row r="116" spans="1:15" s="205" customFormat="1" ht="11.1" customHeight="1">
      <c r="A116" s="397"/>
      <c r="B116" s="19"/>
      <c r="C116" s="19"/>
      <c r="D116" s="19"/>
      <c r="E116" s="20"/>
      <c r="F116" s="33"/>
      <c r="G116" s="22"/>
      <c r="H116" s="23"/>
      <c r="K116" s="206"/>
      <c r="L116" s="207"/>
      <c r="M116" s="206"/>
      <c r="N116" s="206"/>
      <c r="O116" s="206"/>
    </row>
    <row r="117" spans="1:15" s="205" customFormat="1">
      <c r="A117" s="397"/>
      <c r="B117" s="19"/>
      <c r="C117" s="19"/>
      <c r="D117" s="19"/>
      <c r="E117" s="489" t="s">
        <v>1095</v>
      </c>
      <c r="F117" s="33"/>
      <c r="G117" s="22"/>
      <c r="H117" s="23"/>
      <c r="K117" s="206"/>
      <c r="L117" s="207"/>
      <c r="M117" s="206"/>
      <c r="N117" s="206"/>
      <c r="O117" s="206"/>
    </row>
    <row r="118" spans="1:15" s="205" customFormat="1">
      <c r="A118" s="593"/>
      <c r="B118" s="594"/>
      <c r="C118" s="594"/>
      <c r="D118" s="594"/>
      <c r="E118" s="28"/>
      <c r="F118" s="595"/>
      <c r="G118" s="596"/>
      <c r="H118" s="31"/>
      <c r="K118" s="206"/>
      <c r="L118" s="207"/>
      <c r="M118" s="206"/>
      <c r="N118" s="206"/>
      <c r="O118" s="206"/>
    </row>
    <row r="119" spans="1:15">
      <c r="B119" s="597"/>
      <c r="C119" s="598"/>
      <c r="D119" s="598"/>
      <c r="E119" s="599"/>
      <c r="F119" s="599"/>
      <c r="G119" s="600"/>
      <c r="H119" s="599"/>
    </row>
    <row r="257" spans="5:5">
      <c r="E257" s="121" t="s">
        <v>1094</v>
      </c>
    </row>
  </sheetData>
  <mergeCells count="3">
    <mergeCell ref="B115:E115"/>
    <mergeCell ref="A1:H1"/>
    <mergeCell ref="J1:K1"/>
  </mergeCells>
  <phoneticPr fontId="0" type="noConversion"/>
  <printOptions horizontalCentered="1" verticalCentered="1"/>
  <pageMargins left="0.78740157480314965" right="0.78740157480314965" top="0.78740157480314965" bottom="0.78740157480314965" header="0.39370078740157483" footer="0.39370078740157483"/>
  <pageSetup paperSize="9" scale="75" orientation="portrait" horizontalDpi="300" verticalDpi="300" r:id="rId1"/>
  <headerFooter alignWithMargins="0">
    <oddHeader xml:space="preserve">&amp;C
</oddHeader>
    <oddFooter xml:space="preserve">&amp;L
&amp;C&amp;"Arial,Grassetto"IL VERDE URBANO
&amp;"Arial,Normale"Dati - 12 novembre 2010&amp;"Arial,Grassetto"
</oddFooter>
  </headerFooter>
  <rowBreaks count="1" manualBreakCount="1">
    <brk id="67" max="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O279"/>
  <sheetViews>
    <sheetView showGridLines="0" defaultGridColor="0" topLeftCell="A252" colorId="8" zoomScaleNormal="75" workbookViewId="0">
      <selection activeCell="E285" sqref="E285"/>
    </sheetView>
  </sheetViews>
  <sheetFormatPr defaultRowHeight="12.75"/>
  <cols>
    <col min="1" max="1" width="4.85546875" style="419" customWidth="1"/>
    <col min="2" max="2" width="7.85546875" style="339" customWidth="1"/>
    <col min="3" max="3" width="6.140625" style="146" customWidth="1"/>
    <col min="4" max="4" width="2.7109375" style="134" customWidth="1"/>
    <col min="5" max="5" width="59.7109375" style="133" customWidth="1"/>
    <col min="6" max="6" width="4" style="143" customWidth="1"/>
    <col min="7" max="7" width="9.140625" style="134"/>
    <col min="8" max="8" width="10.7109375" style="162" customWidth="1"/>
    <col min="9" max="9" width="6.85546875" style="132" customWidth="1"/>
    <col min="10" max="10" width="21.42578125" style="133" bestFit="1" customWidth="1"/>
    <col min="11" max="11" width="15.28515625" style="153" bestFit="1" customWidth="1"/>
    <col min="12" max="16384" width="9.140625" style="134"/>
  </cols>
  <sheetData>
    <row r="1" spans="1:15" s="147" customFormat="1" ht="18.75" customHeight="1">
      <c r="A1" s="1174" t="s">
        <v>1133</v>
      </c>
      <c r="B1" s="1175"/>
      <c r="C1" s="1175"/>
      <c r="D1" s="1175"/>
      <c r="E1" s="1175"/>
      <c r="F1" s="1175"/>
      <c r="G1" s="1175"/>
      <c r="H1" s="1176"/>
      <c r="I1" s="340"/>
      <c r="J1" s="1144" t="s">
        <v>1136</v>
      </c>
      <c r="K1" s="1144"/>
    </row>
    <row r="2" spans="1:15" s="125" customFormat="1" ht="22.5">
      <c r="A2" s="480" t="s">
        <v>1093</v>
      </c>
      <c r="B2" s="238"/>
      <c r="C2" s="126"/>
      <c r="D2" s="127"/>
      <c r="E2" s="128"/>
      <c r="F2" s="129"/>
      <c r="H2" s="580" t="s">
        <v>1135</v>
      </c>
      <c r="I2" s="341"/>
      <c r="K2" s="580" t="s">
        <v>1135</v>
      </c>
      <c r="L2" s="123"/>
    </row>
    <row r="3" spans="1:15">
      <c r="A3" s="343" t="s">
        <v>1073</v>
      </c>
      <c r="B3" s="238" t="s">
        <v>801</v>
      </c>
      <c r="C3" s="126" t="s">
        <v>443</v>
      </c>
      <c r="D3" s="127"/>
      <c r="E3" s="130" t="s">
        <v>376</v>
      </c>
      <c r="F3" s="131" t="s">
        <v>3</v>
      </c>
      <c r="G3" s="810">
        <v>3151</v>
      </c>
      <c r="H3" s="154"/>
      <c r="I3" s="342"/>
      <c r="J3" s="124" t="s">
        <v>1068</v>
      </c>
      <c r="K3" s="132">
        <f>H8+G21+G29+G183+G184+G195+G198</f>
        <v>72404</v>
      </c>
      <c r="L3" s="132"/>
      <c r="N3" s="810"/>
    </row>
    <row r="4" spans="1:15">
      <c r="A4" s="343" t="s">
        <v>1073</v>
      </c>
      <c r="B4" s="861" t="s">
        <v>801</v>
      </c>
      <c r="C4" s="862" t="s">
        <v>445</v>
      </c>
      <c r="D4" s="863"/>
      <c r="E4" s="1001" t="s">
        <v>802</v>
      </c>
      <c r="F4" s="865" t="s">
        <v>3</v>
      </c>
      <c r="G4" s="874">
        <v>0</v>
      </c>
      <c r="H4" s="870"/>
      <c r="I4" s="342"/>
      <c r="J4" s="124" t="s">
        <v>1069</v>
      </c>
      <c r="K4" s="132">
        <f>+G10+G11+G12+G17+G18+G19+G20+G22+G23+G24+G25+G26+G53+G77</f>
        <v>846388</v>
      </c>
      <c r="L4" s="132"/>
      <c r="M4" s="134" t="s">
        <v>1274</v>
      </c>
      <c r="N4" s="810"/>
    </row>
    <row r="5" spans="1:15">
      <c r="A5" s="343" t="s">
        <v>1073</v>
      </c>
      <c r="B5" s="238" t="s">
        <v>801</v>
      </c>
      <c r="C5" s="126" t="s">
        <v>447</v>
      </c>
      <c r="D5" s="127"/>
      <c r="E5" s="130" t="s">
        <v>168</v>
      </c>
      <c r="F5" s="131" t="s">
        <v>3</v>
      </c>
      <c r="G5" s="811"/>
      <c r="H5" s="154"/>
      <c r="I5" s="342"/>
      <c r="J5" s="124" t="s">
        <v>1070</v>
      </c>
      <c r="K5" s="132">
        <f>+G33+G35+G45+G47+G50+G55+G58+G59+G63+H98+G203+G263+G269+G68+G69+G71+G72+G73+G76+G78+G79+G80</f>
        <v>2881846</v>
      </c>
      <c r="L5" s="132"/>
      <c r="N5" s="811"/>
    </row>
    <row r="6" spans="1:15">
      <c r="A6" s="343" t="s">
        <v>1073</v>
      </c>
      <c r="B6" s="861" t="s">
        <v>801</v>
      </c>
      <c r="C6" s="862" t="s">
        <v>678</v>
      </c>
      <c r="D6" s="863"/>
      <c r="E6" s="864" t="s">
        <v>683</v>
      </c>
      <c r="F6" s="865" t="s">
        <v>3</v>
      </c>
      <c r="G6" s="874">
        <v>223</v>
      </c>
      <c r="H6" s="870"/>
      <c r="I6" s="342"/>
      <c r="J6" s="124" t="s">
        <v>1071</v>
      </c>
      <c r="K6" s="132">
        <f>+H129+H147+G215+G216+G217+G218+G219+G220++G221+G259+G245</f>
        <v>268520</v>
      </c>
      <c r="L6" s="132"/>
      <c r="M6" s="134" t="s">
        <v>1218</v>
      </c>
      <c r="N6" s="810"/>
    </row>
    <row r="7" spans="1:15">
      <c r="A7" s="343" t="s">
        <v>1073</v>
      </c>
      <c r="B7" s="861" t="s">
        <v>801</v>
      </c>
      <c r="C7" s="862" t="s">
        <v>680</v>
      </c>
      <c r="D7" s="863"/>
      <c r="E7" s="864" t="s">
        <v>168</v>
      </c>
      <c r="F7" s="865" t="s">
        <v>3</v>
      </c>
      <c r="G7" s="874">
        <v>1725</v>
      </c>
      <c r="H7" s="870"/>
      <c r="I7" s="342"/>
      <c r="J7" s="124" t="s">
        <v>1072</v>
      </c>
      <c r="K7" s="132">
        <f>+H178+G187+G193+G197+G199+G200+G201+G252+G253+G254+G255+G257+G258+G264</f>
        <v>353817</v>
      </c>
      <c r="L7" s="132"/>
      <c r="M7" s="134" t="s">
        <v>1218</v>
      </c>
      <c r="N7" s="810"/>
    </row>
    <row r="8" spans="1:15">
      <c r="A8" s="343" t="s">
        <v>1073</v>
      </c>
      <c r="B8" s="861" t="s">
        <v>801</v>
      </c>
      <c r="C8" s="862" t="s">
        <v>682</v>
      </c>
      <c r="D8" s="863"/>
      <c r="E8" s="889" t="s">
        <v>803</v>
      </c>
      <c r="F8" s="890" t="s">
        <v>3</v>
      </c>
      <c r="G8" s="928">
        <v>27532</v>
      </c>
      <c r="H8" s="927">
        <f>SUM(G3:G8)</f>
        <v>32631</v>
      </c>
      <c r="I8" s="342"/>
      <c r="J8" s="124" t="s">
        <v>1134</v>
      </c>
      <c r="K8" s="132">
        <f>+G205+G204+G206+G207+G209+G210+G211+G212+G224+G225+G226+G227+G228+G229+G230+G233+G234+G235+G236+G237+G238+G239+G240+G241+G267+G268+G262+G242+G243+G244+G246+G247+G248+G249</f>
        <v>426961</v>
      </c>
      <c r="M8" s="134" t="s">
        <v>1218</v>
      </c>
      <c r="N8" s="1061"/>
      <c r="O8" s="812"/>
    </row>
    <row r="9" spans="1:15">
      <c r="A9" s="343"/>
      <c r="B9" s="238"/>
      <c r="C9" s="126"/>
      <c r="D9" s="127"/>
      <c r="E9" s="130"/>
      <c r="F9" s="131"/>
      <c r="H9" s="154"/>
      <c r="I9" s="342"/>
      <c r="J9" s="124" t="s">
        <v>1131</v>
      </c>
      <c r="K9" s="123">
        <f>SUM(K3:K8)</f>
        <v>4849936</v>
      </c>
    </row>
    <row r="10" spans="1:15">
      <c r="A10" s="343" t="s">
        <v>1074</v>
      </c>
      <c r="B10" s="238" t="s">
        <v>801</v>
      </c>
      <c r="C10" s="126" t="s">
        <v>451</v>
      </c>
      <c r="D10" s="137"/>
      <c r="E10" s="130" t="s">
        <v>804</v>
      </c>
      <c r="F10" s="131" t="s">
        <v>3</v>
      </c>
      <c r="G10" s="155">
        <v>11737</v>
      </c>
      <c r="H10" s="154"/>
      <c r="I10" s="342"/>
      <c r="L10" s="132"/>
      <c r="N10" s="155"/>
    </row>
    <row r="11" spans="1:15">
      <c r="A11" s="343" t="s">
        <v>1074</v>
      </c>
      <c r="B11" s="238" t="s">
        <v>801</v>
      </c>
      <c r="C11" s="126" t="s">
        <v>452</v>
      </c>
      <c r="D11" s="137"/>
      <c r="E11" s="130" t="s">
        <v>804</v>
      </c>
      <c r="F11" s="131" t="s">
        <v>3</v>
      </c>
      <c r="G11" s="155">
        <v>11253</v>
      </c>
      <c r="H11" s="154"/>
      <c r="I11" s="342"/>
      <c r="N11" s="155"/>
    </row>
    <row r="12" spans="1:15">
      <c r="A12" s="343" t="s">
        <v>1074</v>
      </c>
      <c r="B12" s="238" t="s">
        <v>801</v>
      </c>
      <c r="C12" s="126" t="s">
        <v>454</v>
      </c>
      <c r="D12" s="137"/>
      <c r="E12" s="130" t="s">
        <v>805</v>
      </c>
      <c r="F12" s="131" t="s">
        <v>3</v>
      </c>
      <c r="G12" s="155">
        <v>1365</v>
      </c>
      <c r="H12" s="154"/>
      <c r="I12" s="803"/>
      <c r="N12" s="155"/>
    </row>
    <row r="13" spans="1:15">
      <c r="A13" s="343" t="s">
        <v>1074</v>
      </c>
      <c r="B13" s="861" t="s">
        <v>801</v>
      </c>
      <c r="C13" s="862" t="s">
        <v>455</v>
      </c>
      <c r="D13" s="869"/>
      <c r="E13" s="864" t="s">
        <v>263</v>
      </c>
      <c r="F13" s="865" t="s">
        <v>3</v>
      </c>
      <c r="G13" s="866">
        <v>0</v>
      </c>
      <c r="H13" s="870"/>
      <c r="I13" s="342"/>
      <c r="M13" s="134" t="s">
        <v>1274</v>
      </c>
      <c r="N13" s="155"/>
    </row>
    <row r="14" spans="1:15">
      <c r="A14" s="343" t="s">
        <v>1074</v>
      </c>
      <c r="B14" s="861" t="s">
        <v>801</v>
      </c>
      <c r="C14" s="862" t="s">
        <v>458</v>
      </c>
      <c r="D14" s="863"/>
      <c r="E14" s="864" t="s">
        <v>234</v>
      </c>
      <c r="F14" s="865" t="s">
        <v>3</v>
      </c>
      <c r="G14" s="866">
        <v>0</v>
      </c>
      <c r="H14" s="870"/>
      <c r="I14" s="342"/>
      <c r="M14" s="134" t="s">
        <v>1274</v>
      </c>
      <c r="N14" s="155"/>
    </row>
    <row r="15" spans="1:15" ht="12.75" customHeight="1">
      <c r="A15" s="343" t="s">
        <v>1074</v>
      </c>
      <c r="B15" s="861" t="s">
        <v>801</v>
      </c>
      <c r="C15" s="862" t="s">
        <v>693</v>
      </c>
      <c r="D15" s="863"/>
      <c r="E15" s="864" t="s">
        <v>696</v>
      </c>
      <c r="F15" s="865" t="s">
        <v>3</v>
      </c>
      <c r="G15" s="866">
        <v>0</v>
      </c>
      <c r="H15" s="870"/>
      <c r="I15" s="342"/>
      <c r="M15" s="134" t="s">
        <v>1274</v>
      </c>
      <c r="N15" s="155"/>
    </row>
    <row r="16" spans="1:15">
      <c r="A16" s="343" t="s">
        <v>1074</v>
      </c>
      <c r="B16" s="861" t="s">
        <v>801</v>
      </c>
      <c r="C16" s="862" t="s">
        <v>695</v>
      </c>
      <c r="D16" s="869"/>
      <c r="E16" s="864" t="s">
        <v>806</v>
      </c>
      <c r="F16" s="865" t="s">
        <v>3</v>
      </c>
      <c r="G16" s="866">
        <v>0</v>
      </c>
      <c r="H16" s="870"/>
      <c r="I16" s="342"/>
      <c r="M16" s="134" t="s">
        <v>1274</v>
      </c>
      <c r="N16" s="155"/>
    </row>
    <row r="17" spans="1:15">
      <c r="A17" s="343" t="s">
        <v>1074</v>
      </c>
      <c r="B17" s="238" t="s">
        <v>807</v>
      </c>
      <c r="C17" s="126" t="s">
        <v>697</v>
      </c>
      <c r="D17" s="127"/>
      <c r="E17" s="130" t="s">
        <v>733</v>
      </c>
      <c r="F17" s="131" t="s">
        <v>3</v>
      </c>
      <c r="G17" s="155">
        <f>18896</f>
        <v>18896</v>
      </c>
      <c r="H17" s="154"/>
      <c r="I17" s="342"/>
      <c r="N17" s="155"/>
    </row>
    <row r="18" spans="1:15">
      <c r="A18" s="343" t="s">
        <v>1074</v>
      </c>
      <c r="B18" s="238" t="s">
        <v>807</v>
      </c>
      <c r="C18" s="126" t="s">
        <v>699</v>
      </c>
      <c r="D18" s="127"/>
      <c r="E18" s="130" t="s">
        <v>664</v>
      </c>
      <c r="F18" s="131" t="s">
        <v>3</v>
      </c>
      <c r="G18" s="155">
        <v>29123</v>
      </c>
      <c r="H18" s="154"/>
      <c r="I18" s="342"/>
      <c r="N18" s="155"/>
    </row>
    <row r="19" spans="1:15">
      <c r="A19" s="343" t="s">
        <v>1074</v>
      </c>
      <c r="B19" s="861" t="s">
        <v>801</v>
      </c>
      <c r="C19" s="862" t="s">
        <v>700</v>
      </c>
      <c r="D19" s="869"/>
      <c r="E19" s="864" t="s">
        <v>527</v>
      </c>
      <c r="F19" s="865" t="s">
        <v>3</v>
      </c>
      <c r="G19" s="866">
        <v>2337</v>
      </c>
      <c r="H19" s="870"/>
      <c r="I19" s="342"/>
      <c r="M19" s="134" t="s">
        <v>1218</v>
      </c>
      <c r="N19" s="155"/>
    </row>
    <row r="20" spans="1:15">
      <c r="A20" s="343" t="s">
        <v>1074</v>
      </c>
      <c r="B20" s="238" t="s">
        <v>807</v>
      </c>
      <c r="C20" s="126" t="s">
        <v>702</v>
      </c>
      <c r="D20" s="137"/>
      <c r="E20" s="130" t="s">
        <v>808</v>
      </c>
      <c r="F20" s="131" t="s">
        <v>3</v>
      </c>
      <c r="G20" s="155">
        <v>524</v>
      </c>
      <c r="H20" s="154"/>
      <c r="I20" s="342"/>
      <c r="N20" s="155"/>
    </row>
    <row r="21" spans="1:15">
      <c r="A21" s="343" t="s">
        <v>1073</v>
      </c>
      <c r="B21" s="861" t="s">
        <v>801</v>
      </c>
      <c r="C21" s="862" t="s">
        <v>704</v>
      </c>
      <c r="D21" s="863"/>
      <c r="E21" s="864" t="s">
        <v>1374</v>
      </c>
      <c r="F21" s="865" t="s">
        <v>3</v>
      </c>
      <c r="G21" s="874">
        <v>27077</v>
      </c>
      <c r="H21" s="870"/>
      <c r="I21" s="342"/>
      <c r="M21" s="134" t="s">
        <v>1218</v>
      </c>
      <c r="N21" s="810"/>
    </row>
    <row r="22" spans="1:15">
      <c r="A22" s="343" t="s">
        <v>1074</v>
      </c>
      <c r="B22" s="861" t="s">
        <v>801</v>
      </c>
      <c r="C22" s="862" t="s">
        <v>705</v>
      </c>
      <c r="D22" s="869"/>
      <c r="E22" s="864" t="s">
        <v>809</v>
      </c>
      <c r="F22" s="865" t="s">
        <v>3</v>
      </c>
      <c r="G22" s="874">
        <v>8019</v>
      </c>
      <c r="H22" s="870"/>
      <c r="I22" s="342"/>
      <c r="M22" s="134" t="s">
        <v>1218</v>
      </c>
      <c r="N22" s="810"/>
    </row>
    <row r="23" spans="1:15">
      <c r="A23" s="343" t="s">
        <v>1074</v>
      </c>
      <c r="B23" s="861" t="s">
        <v>801</v>
      </c>
      <c r="C23" s="862" t="s">
        <v>810</v>
      </c>
      <c r="D23" s="869"/>
      <c r="E23" s="864" t="s">
        <v>811</v>
      </c>
      <c r="F23" s="865" t="s">
        <v>3</v>
      </c>
      <c r="G23" s="866">
        <v>28989</v>
      </c>
      <c r="H23" s="870"/>
      <c r="I23" s="342"/>
      <c r="M23" s="134" t="s">
        <v>1278</v>
      </c>
      <c r="N23" s="155"/>
    </row>
    <row r="24" spans="1:15">
      <c r="A24" s="343" t="s">
        <v>1074</v>
      </c>
      <c r="B24" s="238" t="s">
        <v>807</v>
      </c>
      <c r="C24" s="126" t="s">
        <v>812</v>
      </c>
      <c r="D24" s="137"/>
      <c r="E24" s="130" t="s">
        <v>813</v>
      </c>
      <c r="F24" s="131" t="s">
        <v>3</v>
      </c>
      <c r="G24" s="155">
        <v>55705</v>
      </c>
      <c r="H24" s="159"/>
      <c r="I24" s="803"/>
      <c r="N24" s="155"/>
    </row>
    <row r="25" spans="1:15">
      <c r="A25" s="343" t="s">
        <v>1074</v>
      </c>
      <c r="B25" s="238" t="s">
        <v>814</v>
      </c>
      <c r="C25" s="126" t="s">
        <v>815</v>
      </c>
      <c r="D25" s="137"/>
      <c r="E25" s="130" t="s">
        <v>816</v>
      </c>
      <c r="F25" s="131" t="s">
        <v>3</v>
      </c>
      <c r="G25" s="155">
        <v>80579</v>
      </c>
      <c r="H25" s="160"/>
      <c r="I25" s="342"/>
      <c r="N25" s="155"/>
    </row>
    <row r="26" spans="1:15">
      <c r="A26" s="343" t="s">
        <v>1074</v>
      </c>
      <c r="B26" s="238" t="s">
        <v>814</v>
      </c>
      <c r="C26" s="126" t="s">
        <v>817</v>
      </c>
      <c r="D26" s="137"/>
      <c r="E26" s="135" t="s">
        <v>539</v>
      </c>
      <c r="F26" s="136" t="s">
        <v>3</v>
      </c>
      <c r="G26" s="156">
        <v>106280</v>
      </c>
      <c r="H26" s="157">
        <f>SUM(G10:G26)</f>
        <v>381884</v>
      </c>
      <c r="I26" s="342"/>
      <c r="N26" s="156"/>
      <c r="O26" s="157"/>
    </row>
    <row r="27" spans="1:15">
      <c r="A27" s="343"/>
      <c r="B27" s="238"/>
      <c r="C27" s="126"/>
      <c r="D27" s="137"/>
      <c r="E27" s="130"/>
      <c r="F27" s="131"/>
      <c r="H27" s="154"/>
      <c r="I27" s="342"/>
    </row>
    <row r="28" spans="1:15">
      <c r="A28" s="343"/>
      <c r="B28" s="238" t="s">
        <v>801</v>
      </c>
      <c r="C28" s="126" t="s">
        <v>460</v>
      </c>
      <c r="D28" s="127"/>
      <c r="E28" s="130" t="s">
        <v>398</v>
      </c>
      <c r="F28" s="131" t="s">
        <v>3</v>
      </c>
      <c r="G28" s="155">
        <v>0</v>
      </c>
      <c r="H28" s="154"/>
      <c r="I28" s="342"/>
      <c r="N28" s="155"/>
    </row>
    <row r="29" spans="1:15">
      <c r="A29" s="343" t="s">
        <v>1073</v>
      </c>
      <c r="B29" s="238" t="s">
        <v>801</v>
      </c>
      <c r="C29" s="126" t="s">
        <v>462</v>
      </c>
      <c r="D29" s="127"/>
      <c r="E29" s="130" t="s">
        <v>818</v>
      </c>
      <c r="F29" s="131" t="s">
        <v>3</v>
      </c>
      <c r="G29" s="810">
        <v>1523</v>
      </c>
      <c r="H29" s="154"/>
      <c r="I29" s="342"/>
      <c r="N29" s="810"/>
    </row>
    <row r="30" spans="1:15">
      <c r="A30" s="343" t="s">
        <v>1073</v>
      </c>
      <c r="B30" s="861" t="s">
        <v>801</v>
      </c>
      <c r="C30" s="862" t="s">
        <v>464</v>
      </c>
      <c r="D30" s="869"/>
      <c r="E30" s="864" t="s">
        <v>819</v>
      </c>
      <c r="F30" s="865" t="s">
        <v>3</v>
      </c>
      <c r="G30" s="874">
        <v>0</v>
      </c>
      <c r="H30" s="870"/>
      <c r="I30" s="342"/>
      <c r="M30" s="134" t="s">
        <v>1274</v>
      </c>
      <c r="N30" s="810"/>
    </row>
    <row r="31" spans="1:15">
      <c r="A31" s="343" t="s">
        <v>1073</v>
      </c>
      <c r="B31" s="861" t="s">
        <v>801</v>
      </c>
      <c r="C31" s="862" t="s">
        <v>820</v>
      </c>
      <c r="D31" s="869"/>
      <c r="E31" s="864" t="s">
        <v>821</v>
      </c>
      <c r="F31" s="865" t="s">
        <v>3</v>
      </c>
      <c r="G31" s="866">
        <v>0</v>
      </c>
      <c r="H31" s="870"/>
      <c r="I31" s="342"/>
      <c r="M31" s="134" t="s">
        <v>1274</v>
      </c>
      <c r="N31" s="155"/>
    </row>
    <row r="32" spans="1:15">
      <c r="A32" s="343" t="s">
        <v>1073</v>
      </c>
      <c r="B32" s="861" t="s">
        <v>801</v>
      </c>
      <c r="C32" s="862" t="s">
        <v>822</v>
      </c>
      <c r="D32" s="869"/>
      <c r="E32" s="864" t="s">
        <v>821</v>
      </c>
      <c r="F32" s="865" t="s">
        <v>3</v>
      </c>
      <c r="G32" s="866">
        <v>0</v>
      </c>
      <c r="H32" s="870"/>
      <c r="I32" s="342"/>
      <c r="M32" s="134" t="s">
        <v>1274</v>
      </c>
      <c r="N32" s="155"/>
    </row>
    <row r="33" spans="1:15">
      <c r="A33" s="343" t="s">
        <v>1075</v>
      </c>
      <c r="B33" s="238" t="s">
        <v>801</v>
      </c>
      <c r="C33" s="126" t="s">
        <v>823</v>
      </c>
      <c r="D33" s="137"/>
      <c r="E33" s="130" t="s">
        <v>824</v>
      </c>
      <c r="F33" s="131" t="s">
        <v>3</v>
      </c>
      <c r="G33" s="155">
        <v>3172</v>
      </c>
      <c r="H33" s="154"/>
      <c r="I33" s="803"/>
      <c r="N33" s="155"/>
    </row>
    <row r="34" spans="1:15">
      <c r="A34" s="343"/>
      <c r="B34" s="238" t="s">
        <v>801</v>
      </c>
      <c r="C34" s="126" t="s">
        <v>825</v>
      </c>
      <c r="D34" s="137"/>
      <c r="E34" s="130" t="s">
        <v>2</v>
      </c>
      <c r="F34" s="131" t="s">
        <v>3</v>
      </c>
      <c r="H34" s="154"/>
      <c r="I34" s="342"/>
    </row>
    <row r="35" spans="1:15">
      <c r="A35" s="343" t="s">
        <v>1075</v>
      </c>
      <c r="B35" s="238" t="s">
        <v>807</v>
      </c>
      <c r="C35" s="126" t="s">
        <v>826</v>
      </c>
      <c r="D35" s="127"/>
      <c r="E35" s="135" t="s">
        <v>827</v>
      </c>
      <c r="F35" s="136" t="s">
        <v>3</v>
      </c>
      <c r="G35" s="156">
        <v>25331</v>
      </c>
      <c r="H35" s="157">
        <f>SUM(G28:G35)</f>
        <v>30026</v>
      </c>
      <c r="I35" s="342"/>
      <c r="N35" s="156"/>
      <c r="O35" s="157"/>
    </row>
    <row r="36" spans="1:15">
      <c r="A36" s="343"/>
      <c r="B36" s="238"/>
      <c r="C36" s="126"/>
      <c r="D36" s="127"/>
      <c r="E36" s="130"/>
      <c r="F36" s="131"/>
      <c r="H36" s="154"/>
      <c r="I36" s="342"/>
    </row>
    <row r="37" spans="1:15">
      <c r="A37" s="343" t="s">
        <v>1076</v>
      </c>
      <c r="B37" s="861" t="s">
        <v>801</v>
      </c>
      <c r="C37" s="886" t="s">
        <v>466</v>
      </c>
      <c r="D37" s="863"/>
      <c r="E37" s="864" t="s">
        <v>828</v>
      </c>
      <c r="F37" s="865" t="s">
        <v>3</v>
      </c>
      <c r="G37" s="866">
        <v>0</v>
      </c>
      <c r="H37" s="870"/>
      <c r="I37" s="342"/>
      <c r="M37" s="134" t="s">
        <v>1274</v>
      </c>
      <c r="N37" s="155"/>
    </row>
    <row r="38" spans="1:15">
      <c r="A38" s="343"/>
      <c r="B38" s="238" t="s">
        <v>807</v>
      </c>
      <c r="C38" s="138" t="s">
        <v>175</v>
      </c>
      <c r="D38" s="127"/>
      <c r="E38" s="135" t="s">
        <v>829</v>
      </c>
      <c r="F38" s="136" t="s">
        <v>3</v>
      </c>
      <c r="G38" s="156">
        <v>0</v>
      </c>
      <c r="H38" s="157">
        <f>SUM(G37:G38)</f>
        <v>0</v>
      </c>
      <c r="I38" s="342"/>
      <c r="N38" s="156"/>
      <c r="O38" s="157"/>
    </row>
    <row r="39" spans="1:15">
      <c r="A39" s="343"/>
      <c r="B39" s="238"/>
      <c r="C39" s="138"/>
      <c r="D39" s="127"/>
      <c r="E39" s="130"/>
      <c r="F39" s="131"/>
      <c r="H39" s="154"/>
      <c r="I39" s="342"/>
    </row>
    <row r="40" spans="1:15">
      <c r="A40" s="343" t="s">
        <v>1074</v>
      </c>
      <c r="B40" s="861" t="s">
        <v>801</v>
      </c>
      <c r="C40" s="862" t="s">
        <v>472</v>
      </c>
      <c r="D40" s="863"/>
      <c r="E40" s="864" t="s">
        <v>830</v>
      </c>
      <c r="F40" s="865" t="s">
        <v>3</v>
      </c>
      <c r="G40" s="866">
        <v>0</v>
      </c>
      <c r="H40" s="870"/>
      <c r="I40" s="342"/>
      <c r="N40" s="155"/>
    </row>
    <row r="41" spans="1:15">
      <c r="A41" s="343" t="s">
        <v>1075</v>
      </c>
      <c r="B41" s="238" t="s">
        <v>801</v>
      </c>
      <c r="C41" s="126" t="s">
        <v>474</v>
      </c>
      <c r="D41" s="137"/>
      <c r="E41" s="130" t="s">
        <v>831</v>
      </c>
      <c r="F41" s="131" t="s">
        <v>3</v>
      </c>
      <c r="H41" s="154"/>
      <c r="I41" s="342"/>
    </row>
    <row r="42" spans="1:15">
      <c r="A42" s="343" t="s">
        <v>1075</v>
      </c>
      <c r="B42" s="238" t="s">
        <v>801</v>
      </c>
      <c r="C42" s="126" t="s">
        <v>730</v>
      </c>
      <c r="D42" s="137"/>
      <c r="E42" s="130" t="s">
        <v>66</v>
      </c>
      <c r="F42" s="131" t="s">
        <v>3</v>
      </c>
      <c r="H42" s="154"/>
      <c r="I42" s="342"/>
    </row>
    <row r="43" spans="1:15">
      <c r="A43" s="343" t="s">
        <v>1075</v>
      </c>
      <c r="B43" s="238" t="s">
        <v>801</v>
      </c>
      <c r="C43" s="126" t="s">
        <v>832</v>
      </c>
      <c r="D43" s="127"/>
      <c r="E43" s="130" t="s">
        <v>55</v>
      </c>
      <c r="F43" s="131" t="s">
        <v>3</v>
      </c>
      <c r="H43" s="154"/>
      <c r="I43" s="342"/>
    </row>
    <row r="44" spans="1:15">
      <c r="A44" s="343" t="s">
        <v>1075</v>
      </c>
      <c r="B44" s="238" t="s">
        <v>801</v>
      </c>
      <c r="C44" s="126" t="s">
        <v>833</v>
      </c>
      <c r="D44" s="127"/>
      <c r="E44" s="130" t="s">
        <v>55</v>
      </c>
      <c r="F44" s="131" t="s">
        <v>3</v>
      </c>
      <c r="H44" s="154"/>
      <c r="I44" s="342"/>
    </row>
    <row r="45" spans="1:15">
      <c r="A45" s="343" t="s">
        <v>1075</v>
      </c>
      <c r="B45" s="861" t="s">
        <v>807</v>
      </c>
      <c r="C45" s="862" t="s">
        <v>834</v>
      </c>
      <c r="D45" s="869"/>
      <c r="E45" s="864" t="s">
        <v>835</v>
      </c>
      <c r="F45" s="865" t="s">
        <v>3</v>
      </c>
      <c r="G45" s="866">
        <v>181482</v>
      </c>
      <c r="H45" s="870"/>
      <c r="I45" s="342"/>
      <c r="M45" s="134" t="s">
        <v>1218</v>
      </c>
      <c r="N45" s="155"/>
    </row>
    <row r="46" spans="1:15">
      <c r="A46" s="343" t="s">
        <v>1075</v>
      </c>
      <c r="B46" s="238" t="s">
        <v>801</v>
      </c>
      <c r="C46" s="126" t="s">
        <v>836</v>
      </c>
      <c r="D46" s="127"/>
      <c r="E46" s="130" t="s">
        <v>837</v>
      </c>
      <c r="F46" s="131" t="s">
        <v>3</v>
      </c>
      <c r="H46" s="154"/>
      <c r="I46" s="342"/>
    </row>
    <row r="47" spans="1:15">
      <c r="A47" s="343" t="s">
        <v>1075</v>
      </c>
      <c r="B47" s="238" t="s">
        <v>807</v>
      </c>
      <c r="C47" s="126" t="s">
        <v>838</v>
      </c>
      <c r="D47" s="137"/>
      <c r="E47" s="130" t="s">
        <v>731</v>
      </c>
      <c r="F47" s="131" t="s">
        <v>3</v>
      </c>
      <c r="G47" s="155">
        <v>12941</v>
      </c>
      <c r="H47" s="154"/>
      <c r="I47" s="803"/>
      <c r="N47" s="155"/>
    </row>
    <row r="48" spans="1:15">
      <c r="A48" s="343" t="s">
        <v>1075</v>
      </c>
      <c r="B48" s="238" t="s">
        <v>801</v>
      </c>
      <c r="C48" s="126" t="s">
        <v>839</v>
      </c>
      <c r="D48" s="127"/>
      <c r="E48" s="130" t="s">
        <v>58</v>
      </c>
      <c r="F48" s="131" t="s">
        <v>3</v>
      </c>
      <c r="H48" s="154"/>
      <c r="I48" s="342"/>
    </row>
    <row r="49" spans="1:14">
      <c r="A49" s="343" t="s">
        <v>1075</v>
      </c>
      <c r="B49" s="861" t="s">
        <v>801</v>
      </c>
      <c r="C49" s="862" t="s">
        <v>840</v>
      </c>
      <c r="D49" s="869"/>
      <c r="E49" s="864" t="s">
        <v>841</v>
      </c>
      <c r="F49" s="865" t="s">
        <v>3</v>
      </c>
      <c r="G49" s="866">
        <v>0</v>
      </c>
      <c r="H49" s="870"/>
      <c r="I49" s="342"/>
      <c r="M49" s="134" t="s">
        <v>1274</v>
      </c>
      <c r="N49" s="155"/>
    </row>
    <row r="50" spans="1:14">
      <c r="A50" s="343" t="s">
        <v>1075</v>
      </c>
      <c r="B50" s="238" t="s">
        <v>801</v>
      </c>
      <c r="C50" s="126" t="s">
        <v>842</v>
      </c>
      <c r="D50" s="137"/>
      <c r="E50" s="130" t="s">
        <v>843</v>
      </c>
      <c r="F50" s="131" t="s">
        <v>3</v>
      </c>
      <c r="G50" s="155">
        <v>1907</v>
      </c>
      <c r="H50" s="154"/>
      <c r="I50" s="803"/>
      <c r="N50" s="155"/>
    </row>
    <row r="51" spans="1:14">
      <c r="A51" s="343" t="s">
        <v>1075</v>
      </c>
      <c r="B51" s="238" t="s">
        <v>801</v>
      </c>
      <c r="C51" s="126" t="s">
        <v>844</v>
      </c>
      <c r="D51" s="137"/>
      <c r="E51" s="130" t="s">
        <v>49</v>
      </c>
      <c r="F51" s="131" t="s">
        <v>3</v>
      </c>
      <c r="H51" s="154"/>
      <c r="I51" s="342"/>
    </row>
    <row r="52" spans="1:14">
      <c r="A52" s="343" t="s">
        <v>1075</v>
      </c>
      <c r="B52" s="238" t="s">
        <v>807</v>
      </c>
      <c r="C52" s="126" t="s">
        <v>845</v>
      </c>
      <c r="D52" s="127"/>
      <c r="E52" s="130" t="s">
        <v>249</v>
      </c>
      <c r="F52" s="131" t="s">
        <v>3</v>
      </c>
      <c r="H52" s="154"/>
      <c r="I52" s="342"/>
    </row>
    <row r="53" spans="1:14">
      <c r="A53" s="343" t="s">
        <v>1075</v>
      </c>
      <c r="B53" s="861" t="s">
        <v>801</v>
      </c>
      <c r="C53" s="862" t="s">
        <v>846</v>
      </c>
      <c r="D53" s="869"/>
      <c r="E53" s="864" t="s">
        <v>188</v>
      </c>
      <c r="F53" s="865" t="s">
        <v>3</v>
      </c>
      <c r="G53" s="866">
        <v>0</v>
      </c>
      <c r="H53" s="870"/>
      <c r="I53" s="342"/>
      <c r="M53" s="134" t="s">
        <v>1274</v>
      </c>
      <c r="N53" s="155"/>
    </row>
    <row r="54" spans="1:14">
      <c r="A54" s="343" t="s">
        <v>1075</v>
      </c>
      <c r="B54" s="861" t="s">
        <v>801</v>
      </c>
      <c r="C54" s="862" t="s">
        <v>847</v>
      </c>
      <c r="D54" s="869"/>
      <c r="E54" s="864" t="s">
        <v>70</v>
      </c>
      <c r="F54" s="865" t="s">
        <v>3</v>
      </c>
      <c r="G54" s="866">
        <v>0</v>
      </c>
      <c r="H54" s="870"/>
      <c r="I54" s="342"/>
      <c r="M54" s="134" t="s">
        <v>1274</v>
      </c>
      <c r="N54" s="155"/>
    </row>
    <row r="55" spans="1:14">
      <c r="A55" s="343" t="s">
        <v>1075</v>
      </c>
      <c r="B55" s="238" t="s">
        <v>801</v>
      </c>
      <c r="C55" s="126" t="s">
        <v>848</v>
      </c>
      <c r="D55" s="127"/>
      <c r="E55" s="130" t="s">
        <v>849</v>
      </c>
      <c r="F55" s="131" t="s">
        <v>3</v>
      </c>
      <c r="G55" s="155">
        <v>3992</v>
      </c>
      <c r="H55" s="154"/>
      <c r="I55" s="803"/>
      <c r="N55" s="155"/>
    </row>
    <row r="56" spans="1:14">
      <c r="A56" s="343" t="s">
        <v>1075</v>
      </c>
      <c r="B56" s="861" t="s">
        <v>801</v>
      </c>
      <c r="C56" s="862" t="s">
        <v>850</v>
      </c>
      <c r="D56" s="869"/>
      <c r="E56" s="864" t="s">
        <v>1213</v>
      </c>
      <c r="F56" s="865" t="s">
        <v>3</v>
      </c>
      <c r="G56" s="866">
        <v>0</v>
      </c>
      <c r="H56" s="870"/>
      <c r="I56" s="342"/>
      <c r="M56" s="134" t="s">
        <v>1274</v>
      </c>
      <c r="N56" s="155"/>
    </row>
    <row r="57" spans="1:14" ht="12" customHeight="1">
      <c r="A57" s="343" t="s">
        <v>1075</v>
      </c>
      <c r="B57" s="861" t="s">
        <v>801</v>
      </c>
      <c r="C57" s="862" t="s">
        <v>851</v>
      </c>
      <c r="D57" s="869"/>
      <c r="E57" s="864" t="s">
        <v>1213</v>
      </c>
      <c r="F57" s="865" t="s">
        <v>3</v>
      </c>
      <c r="G57" s="866">
        <v>0</v>
      </c>
      <c r="H57" s="870"/>
      <c r="I57" s="803"/>
      <c r="N57" s="155"/>
    </row>
    <row r="58" spans="1:14" ht="12" customHeight="1">
      <c r="A58" s="343" t="s">
        <v>1075</v>
      </c>
      <c r="B58" s="238" t="s">
        <v>801</v>
      </c>
      <c r="C58" s="126" t="s">
        <v>852</v>
      </c>
      <c r="D58" s="137"/>
      <c r="E58" s="130" t="s">
        <v>70</v>
      </c>
      <c r="F58" s="131" t="s">
        <v>3</v>
      </c>
      <c r="G58" s="155">
        <v>1071</v>
      </c>
      <c r="H58" s="154"/>
      <c r="I58" s="803"/>
      <c r="N58" s="155"/>
    </row>
    <row r="59" spans="1:14" ht="12" customHeight="1">
      <c r="A59" s="343" t="s">
        <v>1075</v>
      </c>
      <c r="B59" s="861" t="s">
        <v>801</v>
      </c>
      <c r="C59" s="862" t="s">
        <v>853</v>
      </c>
      <c r="D59" s="869"/>
      <c r="E59" s="864" t="s">
        <v>1376</v>
      </c>
      <c r="F59" s="865" t="s">
        <v>3</v>
      </c>
      <c r="G59" s="866">
        <v>19743</v>
      </c>
      <c r="H59" s="870"/>
      <c r="I59" s="342"/>
      <c r="M59" s="134" t="s">
        <v>1218</v>
      </c>
      <c r="N59" s="155"/>
    </row>
    <row r="60" spans="1:14" ht="12" customHeight="1">
      <c r="A60" s="343"/>
      <c r="B60" s="238" t="s">
        <v>801</v>
      </c>
      <c r="C60" s="126" t="s">
        <v>854</v>
      </c>
      <c r="D60" s="137"/>
      <c r="E60" s="130" t="s">
        <v>255</v>
      </c>
      <c r="F60" s="131" t="s">
        <v>3</v>
      </c>
      <c r="H60" s="154"/>
      <c r="I60" s="342"/>
    </row>
    <row r="61" spans="1:14" ht="12" customHeight="1">
      <c r="A61" s="343"/>
      <c r="B61" s="238" t="s">
        <v>801</v>
      </c>
      <c r="C61" s="126" t="s">
        <v>855</v>
      </c>
      <c r="D61" s="137"/>
      <c r="E61" s="130" t="s">
        <v>254</v>
      </c>
      <c r="F61" s="131" t="s">
        <v>3</v>
      </c>
      <c r="H61" s="154"/>
      <c r="I61" s="342"/>
    </row>
    <row r="62" spans="1:14" ht="12" customHeight="1">
      <c r="A62" s="343"/>
      <c r="B62" s="238" t="s">
        <v>801</v>
      </c>
      <c r="C62" s="126" t="s">
        <v>856</v>
      </c>
      <c r="D62" s="137"/>
      <c r="E62" s="130" t="s">
        <v>53</v>
      </c>
      <c r="F62" s="131" t="s">
        <v>3</v>
      </c>
      <c r="H62" s="154"/>
      <c r="I62" s="342"/>
    </row>
    <row r="63" spans="1:14" ht="12" customHeight="1">
      <c r="A63" s="343" t="s">
        <v>1075</v>
      </c>
      <c r="B63" s="238" t="s">
        <v>807</v>
      </c>
      <c r="C63" s="126" t="s">
        <v>857</v>
      </c>
      <c r="D63" s="137"/>
      <c r="E63" s="130" t="s">
        <v>255</v>
      </c>
      <c r="F63" s="131" t="s">
        <v>3</v>
      </c>
      <c r="G63" s="155">
        <v>1966</v>
      </c>
      <c r="H63" s="154"/>
      <c r="I63" s="342"/>
      <c r="N63" s="155"/>
    </row>
    <row r="64" spans="1:14" ht="12" customHeight="1">
      <c r="A64" s="343" t="s">
        <v>1075</v>
      </c>
      <c r="B64" s="861" t="s">
        <v>801</v>
      </c>
      <c r="C64" s="862" t="s">
        <v>858</v>
      </c>
      <c r="D64" s="863"/>
      <c r="E64" s="864" t="s">
        <v>859</v>
      </c>
      <c r="F64" s="865" t="s">
        <v>3</v>
      </c>
      <c r="G64" s="866">
        <v>0</v>
      </c>
      <c r="H64" s="870"/>
      <c r="I64" s="342"/>
      <c r="M64" s="134" t="s">
        <v>1274</v>
      </c>
      <c r="N64" s="155"/>
    </row>
    <row r="65" spans="1:15" ht="12" customHeight="1">
      <c r="A65" s="343"/>
      <c r="B65" s="238" t="s">
        <v>801</v>
      </c>
      <c r="C65" s="126" t="s">
        <v>860</v>
      </c>
      <c r="D65" s="137"/>
      <c r="E65" s="130" t="s">
        <v>250</v>
      </c>
      <c r="F65" s="131" t="s">
        <v>3</v>
      </c>
      <c r="H65" s="154"/>
      <c r="I65" s="342"/>
    </row>
    <row r="66" spans="1:15" ht="12" customHeight="1">
      <c r="A66" s="343"/>
      <c r="B66" s="238" t="s">
        <v>801</v>
      </c>
      <c r="C66" s="126" t="s">
        <v>861</v>
      </c>
      <c r="D66" s="137"/>
      <c r="E66" s="130" t="s">
        <v>60</v>
      </c>
      <c r="F66" s="131" t="s">
        <v>3</v>
      </c>
      <c r="H66" s="154"/>
      <c r="I66" s="342"/>
    </row>
    <row r="67" spans="1:15" ht="12" customHeight="1">
      <c r="A67" s="343"/>
      <c r="B67" s="238" t="s">
        <v>801</v>
      </c>
      <c r="C67" s="126" t="s">
        <v>862</v>
      </c>
      <c r="D67" s="137"/>
      <c r="E67" s="130" t="s">
        <v>62</v>
      </c>
      <c r="F67" s="131" t="s">
        <v>3</v>
      </c>
      <c r="H67" s="154"/>
      <c r="I67" s="342"/>
    </row>
    <row r="68" spans="1:15" ht="12" customHeight="1">
      <c r="A68" s="343" t="s">
        <v>1075</v>
      </c>
      <c r="B68" s="238" t="s">
        <v>801</v>
      </c>
      <c r="C68" s="126" t="s">
        <v>863</v>
      </c>
      <c r="D68" s="137"/>
      <c r="E68" s="130" t="s">
        <v>864</v>
      </c>
      <c r="F68" s="131" t="s">
        <v>3</v>
      </c>
      <c r="G68" s="155">
        <v>4839</v>
      </c>
      <c r="H68" s="154"/>
      <c r="I68" s="342"/>
      <c r="N68" s="155"/>
    </row>
    <row r="69" spans="1:15" ht="12" customHeight="1">
      <c r="A69" s="343" t="s">
        <v>1075</v>
      </c>
      <c r="B69" s="238" t="s">
        <v>801</v>
      </c>
      <c r="C69" s="126" t="s">
        <v>865</v>
      </c>
      <c r="D69" s="137"/>
      <c r="E69" s="130" t="s">
        <v>866</v>
      </c>
      <c r="F69" s="131" t="s">
        <v>3</v>
      </c>
      <c r="G69" s="155">
        <v>6466</v>
      </c>
      <c r="H69" s="154"/>
      <c r="I69" s="342"/>
      <c r="N69" s="155"/>
    </row>
    <row r="70" spans="1:15" ht="12" customHeight="1">
      <c r="A70" s="343" t="s">
        <v>1075</v>
      </c>
      <c r="B70" s="861" t="s">
        <v>801</v>
      </c>
      <c r="C70" s="862" t="s">
        <v>867</v>
      </c>
      <c r="D70" s="869"/>
      <c r="E70" s="864" t="s">
        <v>864</v>
      </c>
      <c r="F70" s="865" t="s">
        <v>3</v>
      </c>
      <c r="G70" s="866">
        <v>0</v>
      </c>
      <c r="H70" s="870"/>
      <c r="I70" s="342"/>
      <c r="M70" s="134" t="s">
        <v>1274</v>
      </c>
      <c r="N70" s="155"/>
    </row>
    <row r="71" spans="1:15" ht="12" customHeight="1">
      <c r="A71" s="343" t="s">
        <v>1075</v>
      </c>
      <c r="B71" s="238" t="s">
        <v>801</v>
      </c>
      <c r="C71" s="126" t="s">
        <v>868</v>
      </c>
      <c r="D71" s="137"/>
      <c r="E71" s="130" t="s">
        <v>64</v>
      </c>
      <c r="F71" s="131" t="s">
        <v>3</v>
      </c>
      <c r="G71" s="155">
        <v>4847</v>
      </c>
      <c r="H71" s="154"/>
      <c r="I71" s="803"/>
      <c r="N71" s="155"/>
    </row>
    <row r="72" spans="1:15" ht="12" customHeight="1">
      <c r="A72" s="343" t="s">
        <v>1075</v>
      </c>
      <c r="B72" s="238" t="s">
        <v>801</v>
      </c>
      <c r="C72" s="126" t="s">
        <v>869</v>
      </c>
      <c r="D72" s="137"/>
      <c r="E72" s="130" t="s">
        <v>870</v>
      </c>
      <c r="F72" s="131" t="s">
        <v>3</v>
      </c>
      <c r="G72" s="155">
        <v>29530</v>
      </c>
      <c r="H72" s="154"/>
      <c r="I72" s="342"/>
      <c r="N72" s="155"/>
    </row>
    <row r="73" spans="1:15" ht="12" customHeight="1">
      <c r="A73" s="343" t="s">
        <v>1075</v>
      </c>
      <c r="B73" s="238" t="s">
        <v>807</v>
      </c>
      <c r="C73" s="126" t="s">
        <v>871</v>
      </c>
      <c r="D73" s="137"/>
      <c r="E73" s="130" t="s">
        <v>1282</v>
      </c>
      <c r="F73" s="131" t="s">
        <v>3</v>
      </c>
      <c r="G73" s="155">
        <v>257251</v>
      </c>
      <c r="H73" s="154"/>
      <c r="I73" s="342"/>
      <c r="N73" s="155"/>
    </row>
    <row r="74" spans="1:15" ht="12" customHeight="1">
      <c r="A74" s="343" t="s">
        <v>1075</v>
      </c>
      <c r="B74" s="861" t="s">
        <v>801</v>
      </c>
      <c r="C74" s="862" t="s">
        <v>872</v>
      </c>
      <c r="D74" s="869"/>
      <c r="E74" s="864" t="s">
        <v>873</v>
      </c>
      <c r="F74" s="865" t="s">
        <v>3</v>
      </c>
      <c r="G74" s="866">
        <v>0</v>
      </c>
      <c r="H74" s="870"/>
      <c r="I74" s="342"/>
      <c r="M74" s="134" t="s">
        <v>1274</v>
      </c>
      <c r="N74" s="155"/>
    </row>
    <row r="75" spans="1:15" ht="12" customHeight="1">
      <c r="A75" s="343" t="s">
        <v>1075</v>
      </c>
      <c r="B75" s="861" t="s">
        <v>801</v>
      </c>
      <c r="C75" s="862" t="s">
        <v>874</v>
      </c>
      <c r="D75" s="869"/>
      <c r="E75" s="864" t="s">
        <v>265</v>
      </c>
      <c r="F75" s="865" t="s">
        <v>3</v>
      </c>
      <c r="G75" s="866">
        <v>0</v>
      </c>
      <c r="H75" s="870"/>
      <c r="I75" s="342"/>
      <c r="M75" s="134" t="s">
        <v>1274</v>
      </c>
      <c r="N75" s="155"/>
    </row>
    <row r="76" spans="1:15" ht="12" customHeight="1">
      <c r="A76" s="343" t="s">
        <v>1075</v>
      </c>
      <c r="B76" s="238" t="s">
        <v>807</v>
      </c>
      <c r="C76" s="126" t="s">
        <v>875</v>
      </c>
      <c r="D76" s="137"/>
      <c r="E76" s="130" t="s">
        <v>876</v>
      </c>
      <c r="F76" s="131" t="s">
        <v>3</v>
      </c>
      <c r="G76" s="155">
        <v>3478</v>
      </c>
      <c r="H76" s="159"/>
      <c r="I76" s="342"/>
      <c r="N76" s="155"/>
    </row>
    <row r="77" spans="1:15" ht="12" customHeight="1">
      <c r="A77" s="343" t="s">
        <v>1074</v>
      </c>
      <c r="B77" s="238" t="s">
        <v>814</v>
      </c>
      <c r="C77" s="126" t="s">
        <v>877</v>
      </c>
      <c r="D77" s="137"/>
      <c r="E77" s="130" t="s">
        <v>878</v>
      </c>
      <c r="F77" s="131" t="s">
        <v>3</v>
      </c>
      <c r="G77" s="155">
        <f>84704+296773+110104</f>
        <v>491581</v>
      </c>
      <c r="H77" s="160"/>
      <c r="I77" s="342"/>
      <c r="N77" s="155"/>
    </row>
    <row r="78" spans="1:15" ht="12" customHeight="1">
      <c r="A78" s="343" t="s">
        <v>1075</v>
      </c>
      <c r="B78" s="238" t="s">
        <v>814</v>
      </c>
      <c r="C78" s="126" t="s">
        <v>879</v>
      </c>
      <c r="D78" s="137"/>
      <c r="E78" s="137" t="s">
        <v>880</v>
      </c>
      <c r="F78" s="131" t="s">
        <v>3</v>
      </c>
      <c r="G78" s="155">
        <v>568622</v>
      </c>
      <c r="H78" s="154"/>
      <c r="I78" s="342"/>
      <c r="N78" s="155"/>
    </row>
    <row r="79" spans="1:15" ht="12" customHeight="1">
      <c r="A79" s="343" t="s">
        <v>1075</v>
      </c>
      <c r="B79" s="238" t="s">
        <v>814</v>
      </c>
      <c r="C79" s="126" t="s">
        <v>881</v>
      </c>
      <c r="D79" s="137"/>
      <c r="E79" s="130" t="s">
        <v>882</v>
      </c>
      <c r="F79" s="131" t="s">
        <v>3</v>
      </c>
      <c r="G79" s="344">
        <f>476018+971095+206036</f>
        <v>1653149</v>
      </c>
      <c r="H79" s="160"/>
      <c r="I79" s="342"/>
      <c r="N79" s="344"/>
    </row>
    <row r="80" spans="1:15" ht="12" customHeight="1">
      <c r="A80" s="343" t="s">
        <v>1075</v>
      </c>
      <c r="B80" s="238" t="s">
        <v>814</v>
      </c>
      <c r="C80" s="126" t="s">
        <v>1077</v>
      </c>
      <c r="D80" s="137"/>
      <c r="E80" s="135" t="s">
        <v>1078</v>
      </c>
      <c r="F80" s="136" t="s">
        <v>3</v>
      </c>
      <c r="G80" s="345">
        <v>1497</v>
      </c>
      <c r="H80" s="157">
        <f>SUM(G40:G80)</f>
        <v>3244362</v>
      </c>
      <c r="I80" s="342"/>
      <c r="N80" s="345"/>
      <c r="O80" s="157"/>
    </row>
    <row r="81" spans="1:14" ht="12" customHeight="1">
      <c r="A81" s="343"/>
      <c r="B81" s="238"/>
      <c r="C81" s="126"/>
      <c r="D81" s="137"/>
      <c r="E81" s="130"/>
      <c r="F81" s="131"/>
      <c r="H81" s="154"/>
      <c r="I81" s="342"/>
    </row>
    <row r="82" spans="1:14" ht="12" customHeight="1">
      <c r="A82" s="343" t="s">
        <v>1075</v>
      </c>
      <c r="B82" s="238" t="s">
        <v>801</v>
      </c>
      <c r="C82" s="126" t="s">
        <v>732</v>
      </c>
      <c r="D82" s="137"/>
      <c r="E82" s="130" t="s">
        <v>883</v>
      </c>
      <c r="F82" s="131" t="s">
        <v>3</v>
      </c>
      <c r="G82" s="155">
        <v>2133</v>
      </c>
      <c r="H82" s="154"/>
      <c r="I82" s="803"/>
      <c r="N82" s="155"/>
    </row>
    <row r="83" spans="1:14" ht="12" customHeight="1">
      <c r="A83" s="343" t="s">
        <v>1075</v>
      </c>
      <c r="B83" s="861" t="s">
        <v>801</v>
      </c>
      <c r="C83" s="862" t="s">
        <v>734</v>
      </c>
      <c r="D83" s="869"/>
      <c r="E83" s="864" t="s">
        <v>1276</v>
      </c>
      <c r="F83" s="865" t="s">
        <v>3</v>
      </c>
      <c r="G83" s="866">
        <v>0</v>
      </c>
      <c r="H83" s="870"/>
      <c r="I83" s="342"/>
      <c r="M83" s="134" t="s">
        <v>1274</v>
      </c>
      <c r="N83" s="155"/>
    </row>
    <row r="84" spans="1:14" ht="12" customHeight="1">
      <c r="A84" s="343" t="s">
        <v>1075</v>
      </c>
      <c r="B84" s="238" t="s">
        <v>801</v>
      </c>
      <c r="C84" s="126" t="s">
        <v>736</v>
      </c>
      <c r="D84" s="127"/>
      <c r="E84" s="130" t="s">
        <v>884</v>
      </c>
      <c r="F84" s="131" t="s">
        <v>3</v>
      </c>
      <c r="G84" s="155">
        <v>1405</v>
      </c>
      <c r="H84" s="154"/>
      <c r="I84" s="342"/>
      <c r="N84" s="155"/>
    </row>
    <row r="85" spans="1:14" ht="12" customHeight="1">
      <c r="A85" s="343" t="s">
        <v>1075</v>
      </c>
      <c r="B85" s="907" t="s">
        <v>801</v>
      </c>
      <c r="C85" s="908" t="s">
        <v>738</v>
      </c>
      <c r="D85" s="909"/>
      <c r="E85" s="910" t="s">
        <v>885</v>
      </c>
      <c r="F85" s="911" t="s">
        <v>3</v>
      </c>
      <c r="G85" s="912">
        <v>7286</v>
      </c>
      <c r="H85" s="913"/>
      <c r="I85" s="342"/>
      <c r="N85" s="155"/>
    </row>
    <row r="86" spans="1:14" ht="12" customHeight="1">
      <c r="A86" s="343" t="s">
        <v>1075</v>
      </c>
      <c r="B86" s="861" t="s">
        <v>801</v>
      </c>
      <c r="C86" s="862" t="s">
        <v>886</v>
      </c>
      <c r="D86" s="869"/>
      <c r="E86" s="864" t="s">
        <v>570</v>
      </c>
      <c r="F86" s="865" t="s">
        <v>3</v>
      </c>
      <c r="G86" s="866">
        <v>0</v>
      </c>
      <c r="H86" s="870"/>
      <c r="I86" s="342"/>
      <c r="M86" s="134" t="s">
        <v>1274</v>
      </c>
      <c r="N86" s="155"/>
    </row>
    <row r="87" spans="1:14" ht="12" customHeight="1">
      <c r="A87" s="343" t="s">
        <v>1075</v>
      </c>
      <c r="B87" s="861" t="s">
        <v>801</v>
      </c>
      <c r="C87" s="862" t="s">
        <v>887</v>
      </c>
      <c r="D87" s="869"/>
      <c r="E87" s="864" t="s">
        <v>888</v>
      </c>
      <c r="F87" s="865" t="s">
        <v>3</v>
      </c>
      <c r="G87" s="866">
        <v>0</v>
      </c>
      <c r="H87" s="870"/>
      <c r="I87" s="342"/>
      <c r="M87" s="134" t="s">
        <v>1274</v>
      </c>
      <c r="N87" s="155"/>
    </row>
    <row r="88" spans="1:14" ht="12" customHeight="1">
      <c r="A88" s="343" t="s">
        <v>1075</v>
      </c>
      <c r="B88" s="861" t="s">
        <v>807</v>
      </c>
      <c r="C88" s="862" t="s">
        <v>889</v>
      </c>
      <c r="D88" s="863"/>
      <c r="E88" s="864" t="s">
        <v>890</v>
      </c>
      <c r="F88" s="865" t="s">
        <v>3</v>
      </c>
      <c r="G88" s="866">
        <v>34246</v>
      </c>
      <c r="H88" s="870"/>
      <c r="I88" s="342"/>
      <c r="M88" s="134" t="s">
        <v>1218</v>
      </c>
      <c r="N88" s="155"/>
    </row>
    <row r="89" spans="1:14" ht="12" customHeight="1">
      <c r="A89" s="343" t="s">
        <v>1075</v>
      </c>
      <c r="B89" s="861" t="s">
        <v>801</v>
      </c>
      <c r="C89" s="862" t="s">
        <v>891</v>
      </c>
      <c r="D89" s="869"/>
      <c r="E89" s="864" t="s">
        <v>892</v>
      </c>
      <c r="F89" s="865" t="s">
        <v>3</v>
      </c>
      <c r="G89" s="866">
        <v>0</v>
      </c>
      <c r="H89" s="870"/>
      <c r="I89" s="342"/>
      <c r="M89" s="134" t="s">
        <v>1274</v>
      </c>
      <c r="N89" s="155"/>
    </row>
    <row r="90" spans="1:14" ht="12" customHeight="1">
      <c r="A90" s="343" t="s">
        <v>1075</v>
      </c>
      <c r="B90" s="861" t="s">
        <v>801</v>
      </c>
      <c r="C90" s="862" t="s">
        <v>893</v>
      </c>
      <c r="D90" s="869"/>
      <c r="E90" s="864" t="s">
        <v>894</v>
      </c>
      <c r="F90" s="865" t="s">
        <v>3</v>
      </c>
      <c r="G90" s="866">
        <v>0</v>
      </c>
      <c r="H90" s="870"/>
      <c r="I90" s="342"/>
      <c r="M90" s="134" t="s">
        <v>1274</v>
      </c>
      <c r="N90" s="155"/>
    </row>
    <row r="91" spans="1:14" ht="12" customHeight="1">
      <c r="A91" s="343" t="s">
        <v>1075</v>
      </c>
      <c r="B91" s="861" t="s">
        <v>807</v>
      </c>
      <c r="C91" s="862" t="s">
        <v>895</v>
      </c>
      <c r="D91" s="869"/>
      <c r="E91" s="914" t="s">
        <v>405</v>
      </c>
      <c r="F91" s="865" t="s">
        <v>3</v>
      </c>
      <c r="G91" s="866">
        <v>0</v>
      </c>
      <c r="H91" s="870"/>
      <c r="I91" s="342"/>
      <c r="M91" s="134" t="s">
        <v>1274</v>
      </c>
      <c r="N91" s="155"/>
    </row>
    <row r="92" spans="1:14" ht="12" customHeight="1">
      <c r="A92" s="343" t="s">
        <v>1075</v>
      </c>
      <c r="B92" s="238" t="s">
        <v>801</v>
      </c>
      <c r="C92" s="126" t="s">
        <v>896</v>
      </c>
      <c r="D92" s="137"/>
      <c r="E92" s="130" t="s">
        <v>894</v>
      </c>
      <c r="F92" s="131" t="s">
        <v>3</v>
      </c>
      <c r="G92" s="155">
        <v>1172</v>
      </c>
      <c r="H92" s="154"/>
      <c r="I92" s="803"/>
      <c r="N92" s="155"/>
    </row>
    <row r="93" spans="1:14" ht="12" customHeight="1">
      <c r="A93" s="343" t="s">
        <v>1075</v>
      </c>
      <c r="B93" s="238" t="s">
        <v>801</v>
      </c>
      <c r="C93" s="126" t="s">
        <v>897</v>
      </c>
      <c r="D93" s="137"/>
      <c r="E93" s="130" t="s">
        <v>894</v>
      </c>
      <c r="F93" s="131" t="s">
        <v>3</v>
      </c>
      <c r="G93" s="155">
        <v>300</v>
      </c>
      <c r="H93" s="154"/>
      <c r="I93" s="342"/>
      <c r="N93" s="155"/>
    </row>
    <row r="94" spans="1:14" ht="12" customHeight="1">
      <c r="A94" s="343" t="s">
        <v>1075</v>
      </c>
      <c r="B94" s="238" t="s">
        <v>807</v>
      </c>
      <c r="C94" s="126" t="s">
        <v>898</v>
      </c>
      <c r="D94" s="137"/>
      <c r="E94" s="130" t="s">
        <v>899</v>
      </c>
      <c r="F94" s="131" t="s">
        <v>3</v>
      </c>
      <c r="G94" s="155">
        <v>1391</v>
      </c>
      <c r="H94" s="154"/>
      <c r="I94" s="803"/>
      <c r="N94" s="155"/>
    </row>
    <row r="95" spans="1:14" ht="12" customHeight="1">
      <c r="A95" s="343" t="s">
        <v>1075</v>
      </c>
      <c r="B95" s="861" t="s">
        <v>801</v>
      </c>
      <c r="C95" s="862" t="s">
        <v>900</v>
      </c>
      <c r="D95" s="869"/>
      <c r="E95" s="864" t="s">
        <v>265</v>
      </c>
      <c r="F95" s="865" t="s">
        <v>3</v>
      </c>
      <c r="G95" s="866">
        <v>0</v>
      </c>
      <c r="H95" s="870"/>
      <c r="I95" s="342"/>
      <c r="M95" s="134" t="s">
        <v>1274</v>
      </c>
      <c r="N95" s="155"/>
    </row>
    <row r="96" spans="1:14" ht="12" customHeight="1">
      <c r="A96" s="343" t="s">
        <v>1075</v>
      </c>
      <c r="B96" s="238" t="s">
        <v>801</v>
      </c>
      <c r="C96" s="126" t="s">
        <v>901</v>
      </c>
      <c r="D96" s="127"/>
      <c r="E96" s="130" t="s">
        <v>261</v>
      </c>
      <c r="F96" s="131" t="s">
        <v>3</v>
      </c>
      <c r="G96" s="155">
        <v>1435</v>
      </c>
      <c r="H96" s="239"/>
      <c r="I96" s="803"/>
      <c r="N96" s="155"/>
    </row>
    <row r="97" spans="1:15" ht="12" customHeight="1">
      <c r="A97" s="343" t="s">
        <v>1075</v>
      </c>
      <c r="B97" s="238" t="s">
        <v>814</v>
      </c>
      <c r="C97" s="126" t="s">
        <v>1083</v>
      </c>
      <c r="D97" s="127"/>
      <c r="E97" s="130" t="s">
        <v>297</v>
      </c>
      <c r="F97" s="131" t="s">
        <v>3</v>
      </c>
      <c r="G97" s="156">
        <v>8230</v>
      </c>
      <c r="H97" s="154"/>
      <c r="I97" s="803"/>
      <c r="N97" s="156"/>
      <c r="O97" s="157"/>
    </row>
    <row r="98" spans="1:15" ht="12" customHeight="1">
      <c r="A98" s="343" t="s">
        <v>1075</v>
      </c>
      <c r="B98" s="861" t="s">
        <v>814</v>
      </c>
      <c r="C98" s="862" t="s">
        <v>1286</v>
      </c>
      <c r="D98" s="863"/>
      <c r="E98" s="889" t="s">
        <v>876</v>
      </c>
      <c r="F98" s="865" t="s">
        <v>3</v>
      </c>
      <c r="G98" s="915">
        <v>3931</v>
      </c>
      <c r="H98" s="870">
        <f>SUM(G82:G98)</f>
        <v>61529</v>
      </c>
      <c r="I98" s="342"/>
      <c r="N98" s="156"/>
      <c r="O98" s="157"/>
    </row>
    <row r="99" spans="1:15" ht="12" customHeight="1">
      <c r="A99" s="343"/>
      <c r="B99" s="238"/>
      <c r="C99" s="126"/>
      <c r="D99" s="137"/>
      <c r="E99" s="130"/>
      <c r="F99" s="131"/>
      <c r="H99" s="154"/>
      <c r="I99" s="342"/>
    </row>
    <row r="100" spans="1:15" ht="12" customHeight="1">
      <c r="A100" s="343" t="s">
        <v>1076</v>
      </c>
      <c r="B100" s="861" t="s">
        <v>801</v>
      </c>
      <c r="C100" s="862" t="s">
        <v>477</v>
      </c>
      <c r="D100" s="869"/>
      <c r="E100" s="864" t="s">
        <v>902</v>
      </c>
      <c r="F100" s="865" t="s">
        <v>3</v>
      </c>
      <c r="G100" s="866">
        <v>0</v>
      </c>
      <c r="H100" s="870"/>
      <c r="I100" s="342"/>
      <c r="M100" s="134" t="s">
        <v>1274</v>
      </c>
      <c r="N100" s="155"/>
    </row>
    <row r="101" spans="1:15" ht="12" customHeight="1">
      <c r="A101" s="343" t="s">
        <v>1076</v>
      </c>
      <c r="B101" s="861" t="s">
        <v>801</v>
      </c>
      <c r="C101" s="862" t="s">
        <v>479</v>
      </c>
      <c r="D101" s="863"/>
      <c r="E101" s="864" t="s">
        <v>903</v>
      </c>
      <c r="F101" s="865" t="s">
        <v>3</v>
      </c>
      <c r="G101" s="866">
        <v>0</v>
      </c>
      <c r="H101" s="870"/>
      <c r="I101" s="342"/>
      <c r="M101" s="134" t="s">
        <v>1274</v>
      </c>
      <c r="N101" s="155"/>
    </row>
    <row r="102" spans="1:15" ht="12" customHeight="1">
      <c r="A102" s="343" t="s">
        <v>1076</v>
      </c>
      <c r="B102" s="238" t="s">
        <v>807</v>
      </c>
      <c r="C102" s="126" t="s">
        <v>481</v>
      </c>
      <c r="D102" s="137"/>
      <c r="E102" s="130" t="s">
        <v>904</v>
      </c>
      <c r="F102" s="131" t="s">
        <v>3</v>
      </c>
      <c r="G102" s="155">
        <v>21682</v>
      </c>
      <c r="H102" s="154"/>
      <c r="I102" s="342"/>
      <c r="N102" s="155"/>
    </row>
    <row r="103" spans="1:15" ht="12" customHeight="1">
      <c r="A103" s="343" t="s">
        <v>1076</v>
      </c>
      <c r="B103" s="861" t="s">
        <v>801</v>
      </c>
      <c r="C103" s="862" t="s">
        <v>483</v>
      </c>
      <c r="D103" s="869"/>
      <c r="E103" s="864" t="s">
        <v>905</v>
      </c>
      <c r="F103" s="865" t="s">
        <v>3</v>
      </c>
      <c r="G103" s="866">
        <v>969</v>
      </c>
      <c r="H103" s="870"/>
      <c r="I103" s="342"/>
      <c r="M103" s="134" t="s">
        <v>1218</v>
      </c>
      <c r="N103" s="155"/>
    </row>
    <row r="104" spans="1:15" ht="12" customHeight="1">
      <c r="A104" s="343" t="s">
        <v>1076</v>
      </c>
      <c r="B104" s="238" t="s">
        <v>807</v>
      </c>
      <c r="C104" s="126" t="s">
        <v>485</v>
      </c>
      <c r="D104" s="137"/>
      <c r="E104" s="130" t="s">
        <v>1303</v>
      </c>
      <c r="F104" s="131" t="s">
        <v>3</v>
      </c>
      <c r="G104" s="155">
        <v>3476</v>
      </c>
      <c r="H104" s="154"/>
      <c r="I104" s="803"/>
      <c r="N104" s="155"/>
    </row>
    <row r="105" spans="1:15" ht="12" customHeight="1">
      <c r="A105" s="343" t="s">
        <v>1076</v>
      </c>
      <c r="B105" s="861" t="s">
        <v>801</v>
      </c>
      <c r="C105" s="862" t="s">
        <v>743</v>
      </c>
      <c r="D105" s="863"/>
      <c r="E105" s="864" t="s">
        <v>906</v>
      </c>
      <c r="F105" s="865" t="s">
        <v>3</v>
      </c>
      <c r="G105" s="866">
        <v>0</v>
      </c>
      <c r="H105" s="870"/>
      <c r="I105" s="342"/>
      <c r="M105" s="134" t="s">
        <v>1274</v>
      </c>
      <c r="N105" s="155"/>
    </row>
    <row r="106" spans="1:15" ht="12" customHeight="1">
      <c r="A106" s="343" t="s">
        <v>1076</v>
      </c>
      <c r="B106" s="861" t="s">
        <v>801</v>
      </c>
      <c r="C106" s="862" t="s">
        <v>907</v>
      </c>
      <c r="D106" s="869"/>
      <c r="E106" s="864" t="s">
        <v>908</v>
      </c>
      <c r="F106" s="865" t="s">
        <v>3</v>
      </c>
      <c r="G106" s="866">
        <v>0</v>
      </c>
      <c r="H106" s="870"/>
      <c r="I106" s="342"/>
      <c r="M106" s="134" t="s">
        <v>1274</v>
      </c>
      <c r="N106" s="155"/>
    </row>
    <row r="107" spans="1:15" ht="12" customHeight="1">
      <c r="A107" s="343" t="s">
        <v>1076</v>
      </c>
      <c r="B107" s="861" t="s">
        <v>807</v>
      </c>
      <c r="C107" s="862" t="s">
        <v>909</v>
      </c>
      <c r="D107" s="869"/>
      <c r="E107" s="864" t="s">
        <v>910</v>
      </c>
      <c r="F107" s="865" t="s">
        <v>3</v>
      </c>
      <c r="G107" s="866">
        <v>68350</v>
      </c>
      <c r="H107" s="870"/>
      <c r="I107" s="342"/>
      <c r="M107" s="134" t="s">
        <v>1218</v>
      </c>
      <c r="N107" s="155"/>
    </row>
    <row r="108" spans="1:15" ht="12" customHeight="1">
      <c r="A108" s="343" t="s">
        <v>1076</v>
      </c>
      <c r="B108" s="238" t="s">
        <v>807</v>
      </c>
      <c r="C108" s="126" t="s">
        <v>911</v>
      </c>
      <c r="D108" s="137"/>
      <c r="E108" s="130" t="s">
        <v>912</v>
      </c>
      <c r="F108" s="131" t="s">
        <v>3</v>
      </c>
      <c r="G108" s="155">
        <v>354</v>
      </c>
      <c r="H108" s="154"/>
      <c r="I108" s="803"/>
      <c r="N108" s="155"/>
    </row>
    <row r="109" spans="1:15" ht="12" customHeight="1">
      <c r="A109" s="343" t="s">
        <v>1076</v>
      </c>
      <c r="B109" s="238" t="s">
        <v>807</v>
      </c>
      <c r="C109" s="126" t="s">
        <v>913</v>
      </c>
      <c r="D109" s="137"/>
      <c r="E109" s="130" t="s">
        <v>914</v>
      </c>
      <c r="F109" s="131" t="s">
        <v>3</v>
      </c>
      <c r="G109" s="155">
        <v>1438</v>
      </c>
      <c r="H109" s="154"/>
      <c r="I109" s="342"/>
      <c r="N109" s="155"/>
    </row>
    <row r="110" spans="1:15" ht="12" customHeight="1">
      <c r="A110" s="343" t="s">
        <v>1076</v>
      </c>
      <c r="B110" s="238" t="s">
        <v>801</v>
      </c>
      <c r="C110" s="126" t="s">
        <v>915</v>
      </c>
      <c r="D110" s="137"/>
      <c r="E110" s="130" t="s">
        <v>280</v>
      </c>
      <c r="F110" s="131" t="s">
        <v>3</v>
      </c>
      <c r="G110" s="155">
        <v>553</v>
      </c>
      <c r="H110" s="154"/>
      <c r="I110" s="342"/>
      <c r="N110" s="155"/>
    </row>
    <row r="111" spans="1:15" ht="12" customHeight="1">
      <c r="A111" s="343" t="s">
        <v>1076</v>
      </c>
      <c r="B111" s="238" t="s">
        <v>807</v>
      </c>
      <c r="C111" s="126" t="s">
        <v>916</v>
      </c>
      <c r="D111" s="137"/>
      <c r="E111" s="130" t="s">
        <v>917</v>
      </c>
      <c r="F111" s="131" t="s">
        <v>3</v>
      </c>
      <c r="G111" s="155">
        <f>2181+5783</f>
        <v>7964</v>
      </c>
      <c r="H111" s="154"/>
      <c r="I111" s="342"/>
      <c r="N111" s="155"/>
    </row>
    <row r="112" spans="1:15" ht="12" customHeight="1">
      <c r="A112" s="343" t="s">
        <v>1076</v>
      </c>
      <c r="B112" s="238" t="s">
        <v>801</v>
      </c>
      <c r="C112" s="126" t="s">
        <v>918</v>
      </c>
      <c r="D112" s="127"/>
      <c r="E112" s="130" t="s">
        <v>919</v>
      </c>
      <c r="F112" s="131" t="s">
        <v>3</v>
      </c>
      <c r="G112" s="155">
        <v>1379</v>
      </c>
      <c r="H112" s="154"/>
      <c r="I112" s="803"/>
      <c r="N112" s="155"/>
    </row>
    <row r="113" spans="1:15" ht="12" customHeight="1">
      <c r="A113" s="343" t="s">
        <v>1076</v>
      </c>
      <c r="B113" s="861" t="s">
        <v>801</v>
      </c>
      <c r="C113" s="862" t="s">
        <v>920</v>
      </c>
      <c r="D113" s="869"/>
      <c r="E113" s="864" t="s">
        <v>921</v>
      </c>
      <c r="F113" s="865" t="s">
        <v>3</v>
      </c>
      <c r="G113" s="866">
        <v>0</v>
      </c>
      <c r="H113" s="870"/>
      <c r="I113" s="342"/>
      <c r="M113" s="134" t="s">
        <v>1274</v>
      </c>
      <c r="N113" s="155"/>
    </row>
    <row r="114" spans="1:15" ht="12" customHeight="1">
      <c r="A114" s="343" t="s">
        <v>1076</v>
      </c>
      <c r="B114" s="861" t="s">
        <v>801</v>
      </c>
      <c r="C114" s="862" t="s">
        <v>922</v>
      </c>
      <c r="D114" s="869"/>
      <c r="E114" s="864" t="s">
        <v>921</v>
      </c>
      <c r="F114" s="865" t="s">
        <v>3</v>
      </c>
      <c r="G114" s="866">
        <v>0</v>
      </c>
      <c r="H114" s="870"/>
      <c r="I114" s="342"/>
      <c r="M114" s="134" t="s">
        <v>1274</v>
      </c>
      <c r="N114" s="155"/>
    </row>
    <row r="115" spans="1:15" ht="12" customHeight="1">
      <c r="A115" s="343" t="s">
        <v>1076</v>
      </c>
      <c r="B115" s="861" t="s">
        <v>801</v>
      </c>
      <c r="C115" s="862" t="s">
        <v>923</v>
      </c>
      <c r="D115" s="863"/>
      <c r="E115" s="864" t="s">
        <v>924</v>
      </c>
      <c r="F115" s="865" t="s">
        <v>3</v>
      </c>
      <c r="G115" s="866">
        <v>0</v>
      </c>
      <c r="H115" s="870"/>
      <c r="I115" s="342"/>
      <c r="M115" s="134" t="s">
        <v>1274</v>
      </c>
      <c r="N115" s="155"/>
    </row>
    <row r="116" spans="1:15" ht="12" customHeight="1">
      <c r="A116" s="343" t="s">
        <v>1076</v>
      </c>
      <c r="B116" s="238" t="s">
        <v>801</v>
      </c>
      <c r="C116" s="126" t="s">
        <v>925</v>
      </c>
      <c r="D116" s="137"/>
      <c r="E116" s="130" t="s">
        <v>926</v>
      </c>
      <c r="F116" s="131" t="s">
        <v>3</v>
      </c>
      <c r="G116" s="155">
        <v>236</v>
      </c>
      <c r="H116" s="154"/>
      <c r="I116" s="342"/>
      <c r="N116" s="155"/>
    </row>
    <row r="117" spans="1:15" ht="12" customHeight="1">
      <c r="A117" s="343" t="s">
        <v>1076</v>
      </c>
      <c r="B117" s="238" t="s">
        <v>801</v>
      </c>
      <c r="C117" s="126" t="s">
        <v>927</v>
      </c>
      <c r="D117" s="137"/>
      <c r="E117" s="130" t="s">
        <v>921</v>
      </c>
      <c r="F117" s="131" t="s">
        <v>3</v>
      </c>
      <c r="H117" s="154"/>
      <c r="I117" s="342"/>
    </row>
    <row r="118" spans="1:15" ht="12" customHeight="1">
      <c r="A118" s="343" t="s">
        <v>1076</v>
      </c>
      <c r="B118" s="861" t="s">
        <v>801</v>
      </c>
      <c r="C118" s="862" t="s">
        <v>928</v>
      </c>
      <c r="D118" s="869"/>
      <c r="E118" s="864" t="s">
        <v>929</v>
      </c>
      <c r="F118" s="865" t="s">
        <v>3</v>
      </c>
      <c r="G118" s="866">
        <v>0</v>
      </c>
      <c r="H118" s="870"/>
      <c r="I118" s="342"/>
      <c r="M118" s="134" t="s">
        <v>1274</v>
      </c>
      <c r="N118" s="155"/>
    </row>
    <row r="119" spans="1:15" ht="12" customHeight="1">
      <c r="A119" s="343" t="s">
        <v>1076</v>
      </c>
      <c r="B119" s="861" t="s">
        <v>801</v>
      </c>
      <c r="C119" s="862" t="s">
        <v>930</v>
      </c>
      <c r="D119" s="869"/>
      <c r="E119" s="864" t="s">
        <v>742</v>
      </c>
      <c r="F119" s="865" t="s">
        <v>3</v>
      </c>
      <c r="G119" s="866">
        <v>0</v>
      </c>
      <c r="H119" s="870"/>
      <c r="I119" s="342"/>
      <c r="M119" s="134" t="s">
        <v>1274</v>
      </c>
      <c r="N119" s="155"/>
    </row>
    <row r="120" spans="1:15" ht="12" customHeight="1">
      <c r="A120" s="343" t="s">
        <v>1076</v>
      </c>
      <c r="B120" s="861" t="s">
        <v>801</v>
      </c>
      <c r="C120" s="862" t="s">
        <v>931</v>
      </c>
      <c r="D120" s="869"/>
      <c r="E120" s="864" t="s">
        <v>932</v>
      </c>
      <c r="F120" s="865" t="s">
        <v>3</v>
      </c>
      <c r="G120" s="866">
        <v>1303</v>
      </c>
      <c r="H120" s="870"/>
      <c r="I120" s="342"/>
      <c r="M120" s="134" t="s">
        <v>1218</v>
      </c>
      <c r="N120" s="155"/>
    </row>
    <row r="121" spans="1:15">
      <c r="A121" s="343" t="s">
        <v>1076</v>
      </c>
      <c r="B121" s="861" t="s">
        <v>801</v>
      </c>
      <c r="C121" s="862" t="s">
        <v>933</v>
      </c>
      <c r="D121" s="869"/>
      <c r="E121" s="864" t="s">
        <v>934</v>
      </c>
      <c r="F121" s="865" t="s">
        <v>3</v>
      </c>
      <c r="G121" s="866">
        <v>13032</v>
      </c>
      <c r="H121" s="867"/>
      <c r="I121" s="342"/>
      <c r="M121" s="134" t="s">
        <v>1218</v>
      </c>
      <c r="N121" s="155"/>
    </row>
    <row r="122" spans="1:15">
      <c r="A122" s="343" t="s">
        <v>1076</v>
      </c>
      <c r="B122" s="238" t="s">
        <v>814</v>
      </c>
      <c r="C122" s="126" t="s">
        <v>1096</v>
      </c>
      <c r="D122" s="137"/>
      <c r="E122" s="130" t="s">
        <v>935</v>
      </c>
      <c r="F122" s="131" t="s">
        <v>3</v>
      </c>
      <c r="G122" s="155">
        <v>1498</v>
      </c>
      <c r="H122" s="154"/>
      <c r="I122" s="803"/>
      <c r="N122" s="155"/>
    </row>
    <row r="123" spans="1:15" ht="15" customHeight="1">
      <c r="A123" s="343" t="s">
        <v>1076</v>
      </c>
      <c r="B123" s="238" t="s">
        <v>814</v>
      </c>
      <c r="C123" s="126" t="s">
        <v>1097</v>
      </c>
      <c r="D123" s="137"/>
      <c r="E123" s="130" t="s">
        <v>936</v>
      </c>
      <c r="F123" s="131" t="s">
        <v>3</v>
      </c>
      <c r="G123" s="155">
        <v>2574</v>
      </c>
      <c r="H123" s="154"/>
      <c r="I123" s="803"/>
      <c r="N123" s="155"/>
    </row>
    <row r="124" spans="1:15">
      <c r="A124" s="343" t="s">
        <v>1076</v>
      </c>
      <c r="B124" s="238" t="s">
        <v>814</v>
      </c>
      <c r="C124" s="126" t="s">
        <v>1098</v>
      </c>
      <c r="D124" s="137"/>
      <c r="E124" s="130" t="s">
        <v>937</v>
      </c>
      <c r="F124" s="131" t="s">
        <v>3</v>
      </c>
      <c r="G124" s="155">
        <v>654</v>
      </c>
      <c r="H124" s="154"/>
      <c r="I124" s="342"/>
      <c r="N124" s="155"/>
    </row>
    <row r="125" spans="1:15">
      <c r="A125" s="343" t="s">
        <v>1076</v>
      </c>
      <c r="B125" s="238" t="s">
        <v>814</v>
      </c>
      <c r="C125" s="126" t="s">
        <v>1099</v>
      </c>
      <c r="D125" s="137"/>
      <c r="E125" s="130" t="s">
        <v>938</v>
      </c>
      <c r="F125" s="131" t="s">
        <v>3</v>
      </c>
      <c r="G125" s="155">
        <v>3213</v>
      </c>
      <c r="H125" s="154"/>
      <c r="I125" s="803"/>
      <c r="N125" s="155"/>
    </row>
    <row r="126" spans="1:15">
      <c r="A126" s="343" t="s">
        <v>1076</v>
      </c>
      <c r="B126" s="238" t="s">
        <v>814</v>
      </c>
      <c r="C126" s="126" t="s">
        <v>1100</v>
      </c>
      <c r="D126" s="137"/>
      <c r="E126" s="130" t="s">
        <v>939</v>
      </c>
      <c r="F126" s="131" t="s">
        <v>3</v>
      </c>
      <c r="G126" s="155">
        <v>1609</v>
      </c>
      <c r="H126" s="160"/>
      <c r="I126" s="342"/>
      <c r="N126" s="155"/>
    </row>
    <row r="127" spans="1:15">
      <c r="A127" s="343" t="s">
        <v>1076</v>
      </c>
      <c r="B127" s="238" t="s">
        <v>814</v>
      </c>
      <c r="C127" s="126" t="s">
        <v>1101</v>
      </c>
      <c r="D127" s="137"/>
      <c r="E127" s="130" t="s">
        <v>940</v>
      </c>
      <c r="F127" s="131" t="s">
        <v>3</v>
      </c>
      <c r="G127" s="156">
        <v>607</v>
      </c>
      <c r="H127" s="154"/>
      <c r="I127" s="803"/>
      <c r="N127" s="156"/>
      <c r="O127" s="157"/>
    </row>
    <row r="128" spans="1:15">
      <c r="A128" s="343" t="s">
        <v>1076</v>
      </c>
      <c r="B128" s="861" t="s">
        <v>814</v>
      </c>
      <c r="C128" s="862" t="s">
        <v>1308</v>
      </c>
      <c r="D128" s="869"/>
      <c r="E128" s="864" t="s">
        <v>932</v>
      </c>
      <c r="F128" s="865" t="s">
        <v>3</v>
      </c>
      <c r="G128" s="915">
        <v>1865</v>
      </c>
      <c r="H128" s="870"/>
      <c r="I128" s="342"/>
      <c r="M128" s="134" t="s">
        <v>1271</v>
      </c>
      <c r="N128" s="156"/>
      <c r="O128" s="157"/>
    </row>
    <row r="129" spans="1:15">
      <c r="A129" s="343" t="s">
        <v>1076</v>
      </c>
      <c r="B129" s="861" t="s">
        <v>814</v>
      </c>
      <c r="C129" s="862" t="s">
        <v>1373</v>
      </c>
      <c r="D129" s="869"/>
      <c r="E129" s="889" t="s">
        <v>910</v>
      </c>
      <c r="F129" s="890" t="s">
        <v>3</v>
      </c>
      <c r="G129" s="915">
        <v>2525</v>
      </c>
      <c r="H129" s="927">
        <f>SUM(G100:G129)</f>
        <v>135281</v>
      </c>
      <c r="I129" s="342"/>
      <c r="N129" s="156"/>
      <c r="O129" s="157"/>
    </row>
    <row r="130" spans="1:15">
      <c r="A130" s="343"/>
      <c r="B130" s="238"/>
      <c r="C130" s="126"/>
      <c r="D130" s="137"/>
      <c r="E130" s="130"/>
      <c r="F130" s="131"/>
      <c r="H130" s="154"/>
      <c r="I130" s="342"/>
    </row>
    <row r="131" spans="1:15" ht="12.6" customHeight="1">
      <c r="A131" s="343" t="s">
        <v>1076</v>
      </c>
      <c r="B131" s="238" t="s">
        <v>801</v>
      </c>
      <c r="C131" s="126" t="s">
        <v>487</v>
      </c>
      <c r="D131" s="127"/>
      <c r="E131" s="130" t="s">
        <v>941</v>
      </c>
      <c r="F131" s="131" t="s">
        <v>3</v>
      </c>
      <c r="H131" s="154"/>
      <c r="I131" s="342"/>
    </row>
    <row r="132" spans="1:15" ht="12.6" customHeight="1">
      <c r="A132" s="343" t="s">
        <v>1076</v>
      </c>
      <c r="B132" s="238" t="s">
        <v>801</v>
      </c>
      <c r="C132" s="126" t="s">
        <v>488</v>
      </c>
      <c r="D132" s="137"/>
      <c r="E132" s="130" t="s">
        <v>588</v>
      </c>
      <c r="F132" s="131" t="s">
        <v>3</v>
      </c>
      <c r="H132" s="154"/>
      <c r="I132" s="342"/>
    </row>
    <row r="133" spans="1:15" ht="12.6" customHeight="1">
      <c r="A133" s="343" t="s">
        <v>1076</v>
      </c>
      <c r="B133" s="238" t="s">
        <v>801</v>
      </c>
      <c r="C133" s="126" t="s">
        <v>490</v>
      </c>
      <c r="D133" s="137"/>
      <c r="E133" s="130" t="s">
        <v>426</v>
      </c>
      <c r="F133" s="131" t="s">
        <v>3</v>
      </c>
      <c r="G133" s="155">
        <v>8412</v>
      </c>
      <c r="H133" s="154"/>
      <c r="I133" s="342"/>
      <c r="N133" s="155"/>
    </row>
    <row r="134" spans="1:15" ht="12.6" customHeight="1">
      <c r="A134" s="343" t="s">
        <v>1076</v>
      </c>
      <c r="B134" s="238" t="s">
        <v>801</v>
      </c>
      <c r="C134" s="126" t="s">
        <v>491</v>
      </c>
      <c r="D134" s="137"/>
      <c r="E134" s="130" t="s">
        <v>426</v>
      </c>
      <c r="F134" s="131" t="s">
        <v>3</v>
      </c>
      <c r="G134" s="155">
        <v>64661</v>
      </c>
      <c r="H134" s="154"/>
      <c r="I134" s="342"/>
      <c r="N134" s="155"/>
    </row>
    <row r="135" spans="1:15" ht="12.6" customHeight="1">
      <c r="A135" s="343" t="s">
        <v>1076</v>
      </c>
      <c r="B135" s="238" t="s">
        <v>801</v>
      </c>
      <c r="C135" s="126" t="s">
        <v>747</v>
      </c>
      <c r="D135" s="127"/>
      <c r="E135" s="130" t="s">
        <v>87</v>
      </c>
      <c r="F135" s="131" t="s">
        <v>3</v>
      </c>
      <c r="H135" s="154"/>
      <c r="I135" s="342"/>
    </row>
    <row r="136" spans="1:15" ht="12.6" customHeight="1">
      <c r="A136" s="343" t="s">
        <v>1076</v>
      </c>
      <c r="B136" s="861" t="s">
        <v>801</v>
      </c>
      <c r="C136" s="862" t="s">
        <v>748</v>
      </c>
      <c r="D136" s="869"/>
      <c r="E136" s="864" t="s">
        <v>942</v>
      </c>
      <c r="F136" s="865" t="s">
        <v>3</v>
      </c>
      <c r="G136" s="866">
        <v>0</v>
      </c>
      <c r="H136" s="870"/>
      <c r="I136" s="342"/>
      <c r="M136" s="134" t="s">
        <v>1274</v>
      </c>
      <c r="N136" s="155"/>
    </row>
    <row r="137" spans="1:15" ht="12.6" customHeight="1">
      <c r="A137" s="343" t="s">
        <v>1076</v>
      </c>
      <c r="B137" s="238" t="s">
        <v>801</v>
      </c>
      <c r="C137" s="126" t="s">
        <v>750</v>
      </c>
      <c r="D137" s="137"/>
      <c r="E137" s="130" t="s">
        <v>943</v>
      </c>
      <c r="F137" s="131" t="s">
        <v>3</v>
      </c>
      <c r="G137" s="155">
        <v>509</v>
      </c>
      <c r="H137" s="154"/>
      <c r="I137" s="342"/>
      <c r="N137" s="155"/>
    </row>
    <row r="138" spans="1:15" ht="12.6" customHeight="1">
      <c r="A138" s="343" t="s">
        <v>1076</v>
      </c>
      <c r="B138" s="861" t="s">
        <v>801</v>
      </c>
      <c r="C138" s="862" t="s">
        <v>944</v>
      </c>
      <c r="D138" s="863"/>
      <c r="E138" s="864" t="s">
        <v>945</v>
      </c>
      <c r="F138" s="865" t="s">
        <v>3</v>
      </c>
      <c r="G138" s="925">
        <v>0</v>
      </c>
      <c r="H138" s="870"/>
      <c r="I138" s="342"/>
      <c r="M138" s="134" t="s">
        <v>1274</v>
      </c>
      <c r="N138" s="161"/>
    </row>
    <row r="139" spans="1:15" ht="12.6" customHeight="1">
      <c r="A139" s="343" t="s">
        <v>1076</v>
      </c>
      <c r="B139" s="238" t="s">
        <v>807</v>
      </c>
      <c r="C139" s="126" t="s">
        <v>946</v>
      </c>
      <c r="D139" s="137"/>
      <c r="E139" s="139" t="s">
        <v>910</v>
      </c>
      <c r="F139" s="131" t="s">
        <v>3</v>
      </c>
      <c r="G139" s="161">
        <v>5162</v>
      </c>
      <c r="H139" s="154"/>
      <c r="I139" s="342"/>
      <c r="N139" s="161"/>
    </row>
    <row r="140" spans="1:15" ht="12.6" customHeight="1">
      <c r="A140" s="343" t="s">
        <v>1076</v>
      </c>
      <c r="B140" s="238" t="s">
        <v>801</v>
      </c>
      <c r="C140" s="126" t="s">
        <v>947</v>
      </c>
      <c r="D140" s="137"/>
      <c r="E140" s="130" t="s">
        <v>297</v>
      </c>
      <c r="F140" s="131" t="s">
        <v>3</v>
      </c>
      <c r="H140" s="154"/>
      <c r="I140" s="342"/>
    </row>
    <row r="141" spans="1:15" ht="12.6" customHeight="1">
      <c r="A141" s="343" t="s">
        <v>1076</v>
      </c>
      <c r="B141" s="861" t="s">
        <v>807</v>
      </c>
      <c r="C141" s="862" t="s">
        <v>948</v>
      </c>
      <c r="D141" s="869"/>
      <c r="E141" s="864" t="s">
        <v>592</v>
      </c>
      <c r="F141" s="865" t="s">
        <v>3</v>
      </c>
      <c r="G141" s="866">
        <v>872</v>
      </c>
      <c r="H141" s="870"/>
      <c r="I141" s="342"/>
      <c r="M141" s="134" t="s">
        <v>1218</v>
      </c>
      <c r="N141" s="155"/>
    </row>
    <row r="142" spans="1:15" ht="12.6" customHeight="1">
      <c r="A142" s="343" t="s">
        <v>1076</v>
      </c>
      <c r="B142" s="861" t="s">
        <v>801</v>
      </c>
      <c r="C142" s="862" t="s">
        <v>949</v>
      </c>
      <c r="D142" s="863"/>
      <c r="E142" s="864" t="s">
        <v>950</v>
      </c>
      <c r="F142" s="865" t="s">
        <v>3</v>
      </c>
      <c r="G142" s="866">
        <v>945</v>
      </c>
      <c r="H142" s="870"/>
      <c r="I142" s="342"/>
      <c r="J142" s="1059"/>
      <c r="M142" s="134" t="s">
        <v>1218</v>
      </c>
      <c r="N142" s="155"/>
    </row>
    <row r="143" spans="1:15" ht="12.6" customHeight="1">
      <c r="A143" s="343" t="s">
        <v>1076</v>
      </c>
      <c r="B143" s="238" t="s">
        <v>807</v>
      </c>
      <c r="C143" s="126" t="s">
        <v>951</v>
      </c>
      <c r="D143" s="137"/>
      <c r="E143" s="130" t="s">
        <v>952</v>
      </c>
      <c r="F143" s="131" t="s">
        <v>3</v>
      </c>
      <c r="H143" s="154"/>
      <c r="I143" s="342"/>
    </row>
    <row r="144" spans="1:15" ht="12.6" customHeight="1">
      <c r="A144" s="343" t="s">
        <v>1076</v>
      </c>
      <c r="B144" s="238" t="s">
        <v>801</v>
      </c>
      <c r="C144" s="126" t="s">
        <v>953</v>
      </c>
      <c r="D144" s="137"/>
      <c r="E144" s="130" t="s">
        <v>954</v>
      </c>
      <c r="F144" s="131" t="s">
        <v>3</v>
      </c>
      <c r="G144" s="155">
        <v>5409</v>
      </c>
      <c r="H144" s="154"/>
      <c r="I144" s="342"/>
      <c r="N144" s="155"/>
    </row>
    <row r="145" spans="1:15" ht="12.6" customHeight="1">
      <c r="A145" s="343" t="s">
        <v>1076</v>
      </c>
      <c r="B145" s="238" t="s">
        <v>801</v>
      </c>
      <c r="C145" s="126" t="s">
        <v>955</v>
      </c>
      <c r="D145" s="127"/>
      <c r="E145" s="139" t="s">
        <v>1305</v>
      </c>
      <c r="F145" s="131" t="s">
        <v>3</v>
      </c>
      <c r="G145" s="155">
        <v>2008</v>
      </c>
      <c r="H145" s="154"/>
      <c r="I145" s="342"/>
      <c r="N145" s="155"/>
    </row>
    <row r="146" spans="1:15" ht="12.6" customHeight="1">
      <c r="A146" s="343" t="s">
        <v>1076</v>
      </c>
      <c r="B146" s="907" t="s">
        <v>801</v>
      </c>
      <c r="C146" s="908" t="s">
        <v>956</v>
      </c>
      <c r="D146" s="960"/>
      <c r="E146" s="961" t="s">
        <v>957</v>
      </c>
      <c r="F146" s="911" t="s">
        <v>3</v>
      </c>
      <c r="G146" s="912">
        <v>2627</v>
      </c>
      <c r="H146" s="913"/>
      <c r="I146" s="342"/>
      <c r="N146" s="155"/>
    </row>
    <row r="147" spans="1:15" ht="12.6" customHeight="1">
      <c r="A147" s="343" t="s">
        <v>1076</v>
      </c>
      <c r="B147" s="238" t="s">
        <v>807</v>
      </c>
      <c r="C147" s="126" t="s">
        <v>958</v>
      </c>
      <c r="D147" s="127"/>
      <c r="E147" s="346" t="s">
        <v>297</v>
      </c>
      <c r="F147" s="136" t="s">
        <v>3</v>
      </c>
      <c r="H147" s="157">
        <f>SUM(G131:G147)</f>
        <v>90605</v>
      </c>
      <c r="I147" s="342"/>
      <c r="O147" s="157"/>
    </row>
    <row r="148" spans="1:15" ht="12.6" customHeight="1">
      <c r="A148" s="343"/>
      <c r="B148" s="238"/>
      <c r="C148" s="126"/>
      <c r="D148" s="127"/>
      <c r="E148" s="139"/>
      <c r="F148" s="131"/>
      <c r="H148" s="154"/>
      <c r="I148" s="342"/>
    </row>
    <row r="149" spans="1:15" ht="12.6" customHeight="1">
      <c r="A149" s="343" t="s">
        <v>1079</v>
      </c>
      <c r="B149" s="238" t="s">
        <v>807</v>
      </c>
      <c r="C149" s="126" t="s">
        <v>492</v>
      </c>
      <c r="D149" s="137"/>
      <c r="E149" s="130" t="s">
        <v>410</v>
      </c>
      <c r="F149" s="131" t="s">
        <v>3</v>
      </c>
      <c r="G149" s="155">
        <v>147364</v>
      </c>
      <c r="H149" s="154"/>
      <c r="I149" s="342"/>
      <c r="J149" s="140"/>
      <c r="N149" s="155"/>
    </row>
    <row r="150" spans="1:15" ht="12.6" customHeight="1">
      <c r="A150" s="343" t="s">
        <v>1079</v>
      </c>
      <c r="B150" s="238" t="s">
        <v>801</v>
      </c>
      <c r="C150" s="126" t="s">
        <v>493</v>
      </c>
      <c r="D150" s="137"/>
      <c r="E150" s="130" t="s">
        <v>89</v>
      </c>
      <c r="F150" s="131" t="s">
        <v>3</v>
      </c>
      <c r="G150" s="155">
        <v>5063</v>
      </c>
      <c r="H150" s="154"/>
      <c r="I150" s="342"/>
      <c r="N150" s="155"/>
    </row>
    <row r="151" spans="1:15" ht="12.6" customHeight="1">
      <c r="A151" s="343" t="s">
        <v>1079</v>
      </c>
      <c r="B151" s="238" t="s">
        <v>807</v>
      </c>
      <c r="C151" s="126" t="s">
        <v>494</v>
      </c>
      <c r="D151" s="137"/>
      <c r="E151" s="130" t="s">
        <v>197</v>
      </c>
      <c r="F151" s="131" t="s">
        <v>3</v>
      </c>
      <c r="G151" s="155">
        <f>5957</f>
        <v>5957</v>
      </c>
      <c r="H151" s="154"/>
      <c r="I151" s="803"/>
      <c r="N151" s="155"/>
    </row>
    <row r="152" spans="1:15" ht="12.6" customHeight="1">
      <c r="A152" s="343" t="s">
        <v>1079</v>
      </c>
      <c r="B152" s="238" t="s">
        <v>807</v>
      </c>
      <c r="C152" s="126" t="s">
        <v>496</v>
      </c>
      <c r="D152" s="137"/>
      <c r="E152" s="130" t="s">
        <v>959</v>
      </c>
      <c r="F152" s="131" t="s">
        <v>3</v>
      </c>
      <c r="G152" s="155">
        <v>24466</v>
      </c>
      <c r="H152" s="154"/>
      <c r="I152" s="803"/>
      <c r="N152" s="155"/>
    </row>
    <row r="153" spans="1:15" ht="12.6" customHeight="1">
      <c r="A153" s="343" t="s">
        <v>1079</v>
      </c>
      <c r="B153" s="238" t="s">
        <v>807</v>
      </c>
      <c r="C153" s="126" t="s">
        <v>498</v>
      </c>
      <c r="D153" s="137"/>
      <c r="E153" s="130" t="s">
        <v>960</v>
      </c>
      <c r="F153" s="131" t="s">
        <v>3</v>
      </c>
      <c r="G153" s="155">
        <f>41244</f>
        <v>41244</v>
      </c>
      <c r="H153" s="154"/>
      <c r="I153" s="342"/>
      <c r="N153" s="155"/>
    </row>
    <row r="154" spans="1:15" ht="12.6" customHeight="1">
      <c r="A154" s="343" t="s">
        <v>1079</v>
      </c>
      <c r="B154" s="238" t="s">
        <v>801</v>
      </c>
      <c r="C154" s="126" t="s">
        <v>500</v>
      </c>
      <c r="D154" s="137"/>
      <c r="E154" s="130" t="s">
        <v>105</v>
      </c>
      <c r="F154" s="131" t="s">
        <v>3</v>
      </c>
      <c r="G154" s="155">
        <v>1587</v>
      </c>
      <c r="H154" s="154"/>
      <c r="I154" s="342"/>
      <c r="N154" s="155"/>
    </row>
    <row r="155" spans="1:15" ht="12.6" customHeight="1">
      <c r="A155" s="343" t="s">
        <v>1079</v>
      </c>
      <c r="B155" s="861" t="s">
        <v>801</v>
      </c>
      <c r="C155" s="862" t="s">
        <v>758</v>
      </c>
      <c r="D155" s="869"/>
      <c r="E155" s="864" t="s">
        <v>961</v>
      </c>
      <c r="F155" s="865" t="s">
        <v>3</v>
      </c>
      <c r="G155" s="866">
        <v>0</v>
      </c>
      <c r="H155" s="870"/>
      <c r="I155" s="342"/>
      <c r="M155" s="134" t="s">
        <v>1274</v>
      </c>
      <c r="N155" s="155"/>
    </row>
    <row r="156" spans="1:15" ht="12.6" customHeight="1">
      <c r="A156" s="343" t="s">
        <v>1079</v>
      </c>
      <c r="B156" s="238" t="s">
        <v>801</v>
      </c>
      <c r="C156" s="126" t="s">
        <v>760</v>
      </c>
      <c r="D156" s="137"/>
      <c r="E156" s="130" t="s">
        <v>604</v>
      </c>
      <c r="F156" s="131" t="s">
        <v>3</v>
      </c>
      <c r="G156" s="155">
        <v>4803</v>
      </c>
      <c r="H156" s="154"/>
      <c r="I156" s="342"/>
      <c r="N156" s="155"/>
    </row>
    <row r="157" spans="1:15" ht="12.6" customHeight="1">
      <c r="A157" s="343" t="s">
        <v>1079</v>
      </c>
      <c r="B157" s="238" t="s">
        <v>801</v>
      </c>
      <c r="C157" s="126" t="s">
        <v>762</v>
      </c>
      <c r="D157" s="137"/>
      <c r="E157" s="130" t="s">
        <v>97</v>
      </c>
      <c r="F157" s="131" t="s">
        <v>3</v>
      </c>
      <c r="H157" s="154"/>
      <c r="I157" s="342"/>
    </row>
    <row r="158" spans="1:15" ht="12.6" customHeight="1">
      <c r="A158" s="343" t="s">
        <v>1079</v>
      </c>
      <c r="B158" s="238" t="s">
        <v>801</v>
      </c>
      <c r="C158" s="126" t="s">
        <v>764</v>
      </c>
      <c r="D158" s="137"/>
      <c r="E158" s="130" t="s">
        <v>99</v>
      </c>
      <c r="F158" s="131" t="s">
        <v>3</v>
      </c>
      <c r="G158" s="155">
        <v>310</v>
      </c>
      <c r="H158" s="154"/>
      <c r="I158" s="342"/>
      <c r="N158" s="155"/>
    </row>
    <row r="159" spans="1:15" ht="12.6" customHeight="1">
      <c r="A159" s="343" t="s">
        <v>1079</v>
      </c>
      <c r="B159" s="238" t="s">
        <v>801</v>
      </c>
      <c r="C159" s="126" t="s">
        <v>766</v>
      </c>
      <c r="D159" s="137"/>
      <c r="E159" s="130" t="s">
        <v>1197</v>
      </c>
      <c r="F159" s="131" t="s">
        <v>3</v>
      </c>
      <c r="G159" s="155">
        <v>460</v>
      </c>
      <c r="H159" s="154"/>
      <c r="I159" s="342"/>
      <c r="N159" s="155"/>
    </row>
    <row r="160" spans="1:15" ht="12.6" customHeight="1">
      <c r="A160" s="343" t="s">
        <v>1079</v>
      </c>
      <c r="B160" s="238" t="s">
        <v>807</v>
      </c>
      <c r="C160" s="126" t="s">
        <v>768</v>
      </c>
      <c r="D160" s="127"/>
      <c r="E160" s="130" t="s">
        <v>1196</v>
      </c>
      <c r="F160" s="131" t="s">
        <v>3</v>
      </c>
      <c r="H160" s="154"/>
      <c r="I160" s="342"/>
    </row>
    <row r="161" spans="1:15" ht="12.6" customHeight="1">
      <c r="A161" s="343" t="s">
        <v>1079</v>
      </c>
      <c r="B161" s="861" t="s">
        <v>801</v>
      </c>
      <c r="C161" s="862" t="s">
        <v>770</v>
      </c>
      <c r="D161" s="869"/>
      <c r="E161" s="864" t="s">
        <v>101</v>
      </c>
      <c r="F161" s="865" t="s">
        <v>3</v>
      </c>
      <c r="G161" s="866">
        <v>365</v>
      </c>
      <c r="H161" s="870"/>
      <c r="I161" s="342"/>
      <c r="M161" s="134" t="s">
        <v>1218</v>
      </c>
      <c r="N161" s="155"/>
    </row>
    <row r="162" spans="1:15" ht="12.6" customHeight="1">
      <c r="A162" s="343" t="s">
        <v>1079</v>
      </c>
      <c r="B162" s="238" t="s">
        <v>801</v>
      </c>
      <c r="C162" s="126" t="s">
        <v>771</v>
      </c>
      <c r="D162" s="137"/>
      <c r="E162" s="130" t="s">
        <v>101</v>
      </c>
      <c r="F162" s="131" t="s">
        <v>3</v>
      </c>
      <c r="H162" s="154"/>
      <c r="I162" s="342"/>
    </row>
    <row r="163" spans="1:15" ht="12.6" customHeight="1">
      <c r="A163" s="343" t="s">
        <v>1079</v>
      </c>
      <c r="B163" s="238" t="s">
        <v>801</v>
      </c>
      <c r="C163" s="126" t="s">
        <v>773</v>
      </c>
      <c r="D163" s="137"/>
      <c r="E163" s="130" t="s">
        <v>103</v>
      </c>
      <c r="F163" s="131" t="s">
        <v>3</v>
      </c>
      <c r="H163" s="154"/>
      <c r="I163" s="342"/>
    </row>
    <row r="164" spans="1:15" ht="12.6" customHeight="1">
      <c r="A164" s="343" t="s">
        <v>1079</v>
      </c>
      <c r="B164" s="861" t="s">
        <v>801</v>
      </c>
      <c r="C164" s="862" t="s">
        <v>775</v>
      </c>
      <c r="D164" s="863"/>
      <c r="E164" s="864" t="s">
        <v>962</v>
      </c>
      <c r="F164" s="865" t="s">
        <v>3</v>
      </c>
      <c r="G164" s="866">
        <v>0</v>
      </c>
      <c r="H164" s="870"/>
      <c r="I164" s="342"/>
      <c r="M164" s="134" t="s">
        <v>1274</v>
      </c>
      <c r="N164" s="155"/>
    </row>
    <row r="165" spans="1:15" ht="12.6" customHeight="1">
      <c r="A165" s="343" t="s">
        <v>1079</v>
      </c>
      <c r="B165" s="861" t="s">
        <v>801</v>
      </c>
      <c r="C165" s="862" t="s">
        <v>777</v>
      </c>
      <c r="D165" s="869"/>
      <c r="E165" s="864" t="s">
        <v>101</v>
      </c>
      <c r="F165" s="865" t="s">
        <v>3</v>
      </c>
      <c r="G165" s="925">
        <v>0</v>
      </c>
      <c r="H165" s="870"/>
      <c r="I165" s="342"/>
      <c r="M165" s="134" t="s">
        <v>1274</v>
      </c>
      <c r="N165" s="161"/>
    </row>
    <row r="166" spans="1:15" ht="12.6" customHeight="1">
      <c r="A166" s="343" t="s">
        <v>1079</v>
      </c>
      <c r="B166" s="238" t="s">
        <v>801</v>
      </c>
      <c r="C166" s="126" t="s">
        <v>779</v>
      </c>
      <c r="D166" s="127"/>
      <c r="E166" s="130" t="s">
        <v>314</v>
      </c>
      <c r="F166" s="131" t="s">
        <v>3</v>
      </c>
      <c r="H166" s="154"/>
      <c r="I166" s="342"/>
    </row>
    <row r="167" spans="1:15" ht="12.6" customHeight="1">
      <c r="A167" s="343" t="s">
        <v>1079</v>
      </c>
      <c r="B167" s="238" t="s">
        <v>801</v>
      </c>
      <c r="C167" s="126" t="s">
        <v>781</v>
      </c>
      <c r="D167" s="137"/>
      <c r="E167" s="130" t="s">
        <v>412</v>
      </c>
      <c r="F167" s="131" t="s">
        <v>3</v>
      </c>
      <c r="H167" s="154"/>
      <c r="I167" s="342"/>
    </row>
    <row r="168" spans="1:15" ht="12.6" customHeight="1">
      <c r="A168" s="343" t="s">
        <v>1079</v>
      </c>
      <c r="B168" s="861" t="s">
        <v>801</v>
      </c>
      <c r="C168" s="862" t="s">
        <v>783</v>
      </c>
      <c r="D168" s="869"/>
      <c r="E168" s="864" t="s">
        <v>203</v>
      </c>
      <c r="F168" s="865" t="s">
        <v>3</v>
      </c>
      <c r="G168" s="866">
        <v>0</v>
      </c>
      <c r="H168" s="870"/>
      <c r="I168" s="342"/>
      <c r="M168" s="134" t="s">
        <v>1274</v>
      </c>
      <c r="N168" s="155"/>
    </row>
    <row r="169" spans="1:15" ht="12.6" customHeight="1">
      <c r="A169" s="343" t="s">
        <v>1079</v>
      </c>
      <c r="B169" s="238" t="s">
        <v>801</v>
      </c>
      <c r="C169" s="126" t="s">
        <v>785</v>
      </c>
      <c r="D169" s="137"/>
      <c r="E169" s="130" t="s">
        <v>963</v>
      </c>
      <c r="F169" s="131" t="s">
        <v>3</v>
      </c>
      <c r="G169" s="155">
        <v>4645</v>
      </c>
      <c r="H169" s="154"/>
      <c r="I169" s="342"/>
      <c r="N169" s="155"/>
    </row>
    <row r="170" spans="1:15" ht="12.6" customHeight="1">
      <c r="A170" s="343" t="s">
        <v>1079</v>
      </c>
      <c r="B170" s="238" t="s">
        <v>801</v>
      </c>
      <c r="C170" s="126" t="s">
        <v>787</v>
      </c>
      <c r="D170" s="127"/>
      <c r="E170" s="130" t="s">
        <v>1214</v>
      </c>
      <c r="F170" s="131" t="s">
        <v>3</v>
      </c>
      <c r="G170" s="155">
        <v>725</v>
      </c>
      <c r="H170" s="154"/>
      <c r="I170" s="342"/>
      <c r="N170" s="155"/>
    </row>
    <row r="171" spans="1:15" ht="12.6" customHeight="1">
      <c r="A171" s="343" t="s">
        <v>1079</v>
      </c>
      <c r="B171" s="861" t="s">
        <v>801</v>
      </c>
      <c r="C171" s="862" t="s">
        <v>964</v>
      </c>
      <c r="D171" s="869"/>
      <c r="E171" s="864" t="s">
        <v>965</v>
      </c>
      <c r="F171" s="865" t="s">
        <v>3</v>
      </c>
      <c r="G171" s="866">
        <v>0</v>
      </c>
      <c r="H171" s="870"/>
      <c r="I171" s="342"/>
      <c r="M171" s="134" t="s">
        <v>1274</v>
      </c>
      <c r="N171" s="155"/>
    </row>
    <row r="172" spans="1:15" ht="12.6" customHeight="1">
      <c r="A172" s="343" t="s">
        <v>1079</v>
      </c>
      <c r="B172" s="238" t="s">
        <v>801</v>
      </c>
      <c r="C172" s="126" t="s">
        <v>966</v>
      </c>
      <c r="D172" s="137"/>
      <c r="E172" s="130" t="s">
        <v>967</v>
      </c>
      <c r="F172" s="131" t="s">
        <v>3</v>
      </c>
      <c r="G172" s="155">
        <v>1322</v>
      </c>
      <c r="H172" s="154"/>
      <c r="I172" s="803"/>
      <c r="N172" s="155"/>
    </row>
    <row r="173" spans="1:15" ht="12.6" customHeight="1">
      <c r="A173" s="343" t="s">
        <v>1079</v>
      </c>
      <c r="B173" s="238" t="s">
        <v>801</v>
      </c>
      <c r="C173" s="126" t="s">
        <v>968</v>
      </c>
      <c r="D173" s="137"/>
      <c r="E173" s="130" t="s">
        <v>1194</v>
      </c>
      <c r="F173" s="131" t="s">
        <v>3</v>
      </c>
      <c r="G173" s="155">
        <v>4760</v>
      </c>
      <c r="H173" s="239"/>
      <c r="I173" s="342"/>
      <c r="N173" s="155"/>
    </row>
    <row r="174" spans="1:15" ht="12.6" customHeight="1">
      <c r="A174" s="343" t="s">
        <v>1079</v>
      </c>
      <c r="B174" s="238" t="s">
        <v>801</v>
      </c>
      <c r="C174" s="126" t="s">
        <v>1192</v>
      </c>
      <c r="D174" s="137"/>
      <c r="E174" s="130" t="s">
        <v>1195</v>
      </c>
      <c r="F174" s="131" t="s">
        <v>3</v>
      </c>
      <c r="G174" s="155">
        <v>2011</v>
      </c>
      <c r="H174" s="154"/>
      <c r="I174" s="342"/>
      <c r="N174" s="155"/>
    </row>
    <row r="175" spans="1:15" ht="12.6" customHeight="1">
      <c r="A175" s="343" t="s">
        <v>1079</v>
      </c>
      <c r="B175" s="238" t="s">
        <v>814</v>
      </c>
      <c r="C175" s="126" t="s">
        <v>1193</v>
      </c>
      <c r="D175" s="137"/>
      <c r="E175" s="130" t="s">
        <v>1196</v>
      </c>
      <c r="F175" s="131" t="s">
        <v>3</v>
      </c>
      <c r="G175" s="155">
        <v>291</v>
      </c>
      <c r="H175" s="239"/>
      <c r="I175" s="803"/>
      <c r="N175" s="155"/>
    </row>
    <row r="176" spans="1:15" ht="12.6" customHeight="1">
      <c r="A176" s="343" t="s">
        <v>1079</v>
      </c>
      <c r="B176" s="861" t="s">
        <v>814</v>
      </c>
      <c r="C176" s="862" t="s">
        <v>1198</v>
      </c>
      <c r="D176" s="869"/>
      <c r="E176" s="864" t="s">
        <v>1199</v>
      </c>
      <c r="F176" s="865" t="s">
        <v>3</v>
      </c>
      <c r="G176" s="915">
        <v>2746</v>
      </c>
      <c r="H176" s="870"/>
      <c r="I176" s="342"/>
      <c r="M176" s="134" t="s">
        <v>1218</v>
      </c>
      <c r="N176" s="156"/>
      <c r="O176" s="157"/>
    </row>
    <row r="177" spans="1:15" ht="12.6" customHeight="1">
      <c r="A177" s="343" t="s">
        <v>1079</v>
      </c>
      <c r="B177" s="861" t="s">
        <v>814</v>
      </c>
      <c r="C177" s="862" t="s">
        <v>1321</v>
      </c>
      <c r="D177" s="869"/>
      <c r="E177" s="864" t="s">
        <v>1322</v>
      </c>
      <c r="F177" s="865" t="s">
        <v>3</v>
      </c>
      <c r="G177" s="915">
        <v>6366</v>
      </c>
      <c r="H177" s="870"/>
      <c r="I177" s="342"/>
      <c r="M177" s="134" t="s">
        <v>1271</v>
      </c>
      <c r="N177" s="156"/>
      <c r="O177" s="157"/>
    </row>
    <row r="178" spans="1:15" ht="12.6" customHeight="1">
      <c r="A178" s="401" t="s">
        <v>1079</v>
      </c>
      <c r="B178" s="838" t="s">
        <v>814</v>
      </c>
      <c r="C178" s="839" t="s">
        <v>1372</v>
      </c>
      <c r="D178" s="840"/>
      <c r="E178" s="858" t="s">
        <v>303</v>
      </c>
      <c r="F178" s="859" t="s">
        <v>3</v>
      </c>
      <c r="G178" s="915">
        <v>3171</v>
      </c>
      <c r="H178" s="927">
        <f>SUM(G149:G178)</f>
        <v>257656</v>
      </c>
      <c r="I178" s="205"/>
      <c r="J178" s="205"/>
      <c r="K178" s="206"/>
      <c r="L178" s="207"/>
      <c r="M178" s="134" t="s">
        <v>1271</v>
      </c>
      <c r="N178" s="156"/>
      <c r="O178" s="157"/>
    </row>
    <row r="179" spans="1:15" ht="12.6" customHeight="1">
      <c r="A179" s="343"/>
      <c r="B179" s="238"/>
      <c r="C179" s="126"/>
      <c r="D179" s="137"/>
      <c r="E179" s="130"/>
      <c r="F179" s="131"/>
      <c r="H179" s="154"/>
      <c r="I179" s="342"/>
    </row>
    <row r="180" spans="1:15" ht="12.6" customHeight="1">
      <c r="A180" s="343"/>
      <c r="B180" s="238" t="s">
        <v>801</v>
      </c>
      <c r="C180" s="126" t="s">
        <v>26</v>
      </c>
      <c r="D180" s="127"/>
      <c r="E180" s="130" t="s">
        <v>119</v>
      </c>
      <c r="F180" s="131" t="s">
        <v>3</v>
      </c>
      <c r="H180" s="154"/>
      <c r="I180" s="342"/>
    </row>
    <row r="181" spans="1:15" ht="12.6" customHeight="1">
      <c r="A181" s="343" t="s">
        <v>1073</v>
      </c>
      <c r="B181" s="861" t="s">
        <v>807</v>
      </c>
      <c r="C181" s="862" t="s">
        <v>28</v>
      </c>
      <c r="D181" s="869"/>
      <c r="E181" s="864" t="s">
        <v>1215</v>
      </c>
      <c r="F181" s="865" t="s">
        <v>3</v>
      </c>
      <c r="G181" s="866">
        <v>0</v>
      </c>
      <c r="H181" s="870"/>
      <c r="I181" s="342"/>
      <c r="M181" s="134" t="s">
        <v>1274</v>
      </c>
      <c r="N181" s="155"/>
    </row>
    <row r="182" spans="1:15" ht="12.6" customHeight="1">
      <c r="A182" s="343" t="s">
        <v>1076</v>
      </c>
      <c r="B182" s="238" t="s">
        <v>801</v>
      </c>
      <c r="C182" s="126" t="s">
        <v>30</v>
      </c>
      <c r="D182" s="137"/>
      <c r="E182" s="130" t="s">
        <v>969</v>
      </c>
      <c r="F182" s="131" t="s">
        <v>3</v>
      </c>
      <c r="G182" s="155">
        <v>0</v>
      </c>
      <c r="H182" s="154"/>
      <c r="I182" s="342"/>
      <c r="N182" s="155"/>
    </row>
    <row r="183" spans="1:15" ht="12.6" customHeight="1">
      <c r="A183" s="343" t="s">
        <v>1073</v>
      </c>
      <c r="B183" s="861" t="s">
        <v>801</v>
      </c>
      <c r="C183" s="862" t="s">
        <v>113</v>
      </c>
      <c r="D183" s="869"/>
      <c r="E183" s="864" t="s">
        <v>970</v>
      </c>
      <c r="F183" s="865" t="s">
        <v>3</v>
      </c>
      <c r="G183" s="866">
        <v>7756</v>
      </c>
      <c r="H183" s="870"/>
      <c r="I183" s="342"/>
      <c r="M183" s="134" t="s">
        <v>1218</v>
      </c>
      <c r="N183" s="155"/>
    </row>
    <row r="184" spans="1:15" ht="12.6" customHeight="1">
      <c r="A184" s="343" t="s">
        <v>1073</v>
      </c>
      <c r="B184" s="861" t="s">
        <v>801</v>
      </c>
      <c r="C184" s="862" t="s">
        <v>115</v>
      </c>
      <c r="D184" s="869"/>
      <c r="E184" s="864" t="s">
        <v>971</v>
      </c>
      <c r="F184" s="865" t="s">
        <v>3</v>
      </c>
      <c r="G184" s="866">
        <v>2195</v>
      </c>
      <c r="H184" s="870"/>
      <c r="I184" s="342"/>
      <c r="M184" s="134" t="s">
        <v>1218</v>
      </c>
      <c r="N184" s="155"/>
    </row>
    <row r="185" spans="1:15" ht="12.6" customHeight="1">
      <c r="A185" s="343"/>
      <c r="B185" s="238" t="s">
        <v>801</v>
      </c>
      <c r="C185" s="126" t="s">
        <v>116</v>
      </c>
      <c r="D185" s="127"/>
      <c r="E185" s="130" t="s">
        <v>121</v>
      </c>
      <c r="F185" s="131" t="s">
        <v>3</v>
      </c>
      <c r="H185" s="154"/>
      <c r="I185" s="342"/>
    </row>
    <row r="186" spans="1:15" ht="12.6" customHeight="1">
      <c r="A186" s="343" t="s">
        <v>1079</v>
      </c>
      <c r="B186" s="861" t="s">
        <v>801</v>
      </c>
      <c r="C186" s="862" t="s">
        <v>118</v>
      </c>
      <c r="D186" s="869"/>
      <c r="E186" s="864" t="s">
        <v>1307</v>
      </c>
      <c r="F186" s="865" t="s">
        <v>3</v>
      </c>
      <c r="G186" s="866">
        <v>0</v>
      </c>
      <c r="H186" s="870"/>
      <c r="I186" s="342"/>
      <c r="M186" s="134" t="s">
        <v>1274</v>
      </c>
      <c r="N186" s="155"/>
    </row>
    <row r="187" spans="1:15" ht="12.6" customHeight="1">
      <c r="A187" s="343" t="s">
        <v>1079</v>
      </c>
      <c r="B187" s="861" t="s">
        <v>801</v>
      </c>
      <c r="C187" s="862" t="s">
        <v>120</v>
      </c>
      <c r="D187" s="869"/>
      <c r="E187" s="864" t="s">
        <v>797</v>
      </c>
      <c r="F187" s="865" t="s">
        <v>3</v>
      </c>
      <c r="G187" s="866">
        <v>10299</v>
      </c>
      <c r="H187" s="870"/>
      <c r="I187" s="342"/>
      <c r="M187" s="134" t="s">
        <v>1218</v>
      </c>
      <c r="N187" s="155"/>
    </row>
    <row r="188" spans="1:15" ht="12.6" customHeight="1">
      <c r="A188" s="343"/>
      <c r="B188" s="238" t="s">
        <v>801</v>
      </c>
      <c r="C188" s="126" t="s">
        <v>122</v>
      </c>
      <c r="D188" s="137"/>
      <c r="E188" s="130" t="s">
        <v>123</v>
      </c>
      <c r="F188" s="131" t="s">
        <v>3</v>
      </c>
      <c r="H188" s="154"/>
      <c r="I188" s="342"/>
    </row>
    <row r="189" spans="1:15" ht="12.6" customHeight="1">
      <c r="A189" s="343"/>
      <c r="B189" s="238" t="s">
        <v>801</v>
      </c>
      <c r="C189" s="126" t="s">
        <v>325</v>
      </c>
      <c r="D189" s="127"/>
      <c r="E189" s="130" t="s">
        <v>423</v>
      </c>
      <c r="F189" s="131" t="s">
        <v>3</v>
      </c>
      <c r="H189" s="154"/>
      <c r="I189" s="342"/>
    </row>
    <row r="190" spans="1:15" ht="12.6" customHeight="1">
      <c r="A190" s="343" t="s">
        <v>1079</v>
      </c>
      <c r="B190" s="861" t="s">
        <v>801</v>
      </c>
      <c r="C190" s="862" t="s">
        <v>327</v>
      </c>
      <c r="D190" s="869"/>
      <c r="E190" s="864" t="s">
        <v>972</v>
      </c>
      <c r="F190" s="865" t="s">
        <v>3</v>
      </c>
      <c r="G190" s="866">
        <v>0</v>
      </c>
      <c r="H190" s="870"/>
      <c r="I190" s="342"/>
      <c r="M190" s="134" t="s">
        <v>1274</v>
      </c>
      <c r="N190" s="155"/>
    </row>
    <row r="191" spans="1:15" ht="12.6" customHeight="1">
      <c r="A191" s="343"/>
      <c r="B191" s="238" t="s">
        <v>801</v>
      </c>
      <c r="C191" s="126" t="s">
        <v>628</v>
      </c>
      <c r="D191" s="127"/>
      <c r="E191" s="130" t="s">
        <v>125</v>
      </c>
      <c r="F191" s="131" t="s">
        <v>3</v>
      </c>
      <c r="H191" s="154"/>
      <c r="I191" s="342"/>
    </row>
    <row r="192" spans="1:15" ht="12.6" customHeight="1">
      <c r="A192" s="343" t="s">
        <v>1076</v>
      </c>
      <c r="B192" s="861" t="s">
        <v>801</v>
      </c>
      <c r="C192" s="862" t="s">
        <v>630</v>
      </c>
      <c r="D192" s="863"/>
      <c r="E192" s="864" t="s">
        <v>426</v>
      </c>
      <c r="F192" s="865" t="s">
        <v>3</v>
      </c>
      <c r="G192" s="866">
        <v>0</v>
      </c>
      <c r="H192" s="870"/>
      <c r="I192" s="342"/>
      <c r="N192" s="155"/>
    </row>
    <row r="193" spans="1:15" ht="12.6" customHeight="1">
      <c r="A193" s="343" t="s">
        <v>1079</v>
      </c>
      <c r="B193" s="861" t="s">
        <v>801</v>
      </c>
      <c r="C193" s="862" t="s">
        <v>632</v>
      </c>
      <c r="D193" s="863"/>
      <c r="E193" s="864" t="s">
        <v>973</v>
      </c>
      <c r="F193" s="865" t="s">
        <v>3</v>
      </c>
      <c r="G193" s="866">
        <v>2875</v>
      </c>
      <c r="H193" s="870"/>
      <c r="I193" s="342"/>
      <c r="M193" s="134" t="s">
        <v>1218</v>
      </c>
      <c r="N193" s="155"/>
    </row>
    <row r="194" spans="1:15" ht="12.6" customHeight="1">
      <c r="A194" s="343" t="s">
        <v>1073</v>
      </c>
      <c r="B194" s="861" t="s">
        <v>801</v>
      </c>
      <c r="C194" s="862" t="s">
        <v>634</v>
      </c>
      <c r="D194" s="863"/>
      <c r="E194" s="864" t="s">
        <v>974</v>
      </c>
      <c r="F194" s="865" t="s">
        <v>3</v>
      </c>
      <c r="G194" s="866">
        <v>0</v>
      </c>
      <c r="H194" s="867"/>
      <c r="I194" s="342"/>
      <c r="M194" s="134" t="s">
        <v>1274</v>
      </c>
      <c r="N194" s="155"/>
    </row>
    <row r="195" spans="1:15" ht="12.6" customHeight="1">
      <c r="A195" s="343" t="s">
        <v>1073</v>
      </c>
      <c r="B195" s="238" t="s">
        <v>814</v>
      </c>
      <c r="C195" s="126" t="s">
        <v>635</v>
      </c>
      <c r="D195" s="127"/>
      <c r="E195" s="130" t="s">
        <v>975</v>
      </c>
      <c r="F195" s="131" t="s">
        <v>3</v>
      </c>
      <c r="G195" s="155">
        <f>781</f>
        <v>781</v>
      </c>
      <c r="H195" s="159"/>
      <c r="I195" s="342"/>
      <c r="N195" s="155"/>
    </row>
    <row r="196" spans="1:15" ht="12.6" customHeight="1">
      <c r="A196" s="343" t="s">
        <v>1079</v>
      </c>
      <c r="B196" s="861" t="s">
        <v>814</v>
      </c>
      <c r="C196" s="862" t="s">
        <v>637</v>
      </c>
      <c r="D196" s="863"/>
      <c r="E196" s="864" t="s">
        <v>976</v>
      </c>
      <c r="F196" s="865" t="s">
        <v>3</v>
      </c>
      <c r="G196" s="866" t="s">
        <v>1270</v>
      </c>
      <c r="H196" s="867"/>
      <c r="I196" s="342"/>
      <c r="M196" s="134" t="s">
        <v>1274</v>
      </c>
      <c r="N196" s="155"/>
    </row>
    <row r="197" spans="1:15" ht="12.6" customHeight="1">
      <c r="A197" s="343" t="s">
        <v>1079</v>
      </c>
      <c r="B197" s="238" t="s">
        <v>814</v>
      </c>
      <c r="C197" s="126" t="s">
        <v>977</v>
      </c>
      <c r="D197" s="127"/>
      <c r="E197" s="130" t="s">
        <v>978</v>
      </c>
      <c r="F197" s="131" t="s">
        <v>3</v>
      </c>
      <c r="G197" s="155">
        <f>1141+453</f>
        <v>1594</v>
      </c>
      <c r="H197" s="159"/>
      <c r="I197" s="342"/>
      <c r="N197" s="155"/>
    </row>
    <row r="198" spans="1:15" ht="12.6" customHeight="1">
      <c r="A198" s="343" t="s">
        <v>1073</v>
      </c>
      <c r="B198" s="238" t="s">
        <v>814</v>
      </c>
      <c r="C198" s="126" t="s">
        <v>979</v>
      </c>
      <c r="D198" s="127"/>
      <c r="E198" s="130" t="s">
        <v>980</v>
      </c>
      <c r="F198" s="131" t="s">
        <v>3</v>
      </c>
      <c r="G198" s="155">
        <v>441</v>
      </c>
      <c r="H198" s="159"/>
      <c r="I198" s="803"/>
      <c r="N198" s="155"/>
    </row>
    <row r="199" spans="1:15" ht="12.6" customHeight="1">
      <c r="A199" s="343" t="s">
        <v>1079</v>
      </c>
      <c r="B199" s="238" t="s">
        <v>801</v>
      </c>
      <c r="C199" s="126" t="s">
        <v>981</v>
      </c>
      <c r="D199" s="137"/>
      <c r="E199" s="137" t="s">
        <v>1026</v>
      </c>
      <c r="F199" s="131" t="s">
        <v>3</v>
      </c>
      <c r="G199" s="347">
        <v>31920</v>
      </c>
      <c r="H199" s="154"/>
      <c r="I199" s="342"/>
      <c r="N199" s="347"/>
    </row>
    <row r="200" spans="1:15" ht="12.6" customHeight="1">
      <c r="A200" s="343" t="s">
        <v>1079</v>
      </c>
      <c r="B200" s="861" t="s">
        <v>814</v>
      </c>
      <c r="C200" s="862" t="s">
        <v>1324</v>
      </c>
      <c r="D200" s="869"/>
      <c r="E200" s="869" t="s">
        <v>429</v>
      </c>
      <c r="F200" s="865" t="s">
        <v>3</v>
      </c>
      <c r="G200" s="968">
        <v>945</v>
      </c>
      <c r="H200" s="870"/>
      <c r="I200" s="342"/>
      <c r="M200" s="134" t="s">
        <v>1271</v>
      </c>
      <c r="N200" s="347"/>
      <c r="O200" s="157"/>
    </row>
    <row r="201" spans="1:15" ht="12.6" customHeight="1">
      <c r="A201" s="343" t="s">
        <v>1079</v>
      </c>
      <c r="B201" s="861" t="s">
        <v>814</v>
      </c>
      <c r="C201" s="862" t="s">
        <v>1347</v>
      </c>
      <c r="D201" s="869"/>
      <c r="E201" s="1044" t="s">
        <v>1357</v>
      </c>
      <c r="F201" s="890" t="s">
        <v>3</v>
      </c>
      <c r="G201" s="968">
        <v>4035</v>
      </c>
      <c r="H201" s="927">
        <f>SUM(G180:G201)</f>
        <v>62841</v>
      </c>
      <c r="I201" s="342"/>
      <c r="N201" s="347"/>
      <c r="O201" s="157"/>
    </row>
    <row r="202" spans="1:15" ht="12.6" customHeight="1">
      <c r="A202" s="343"/>
      <c r="B202" s="238"/>
      <c r="C202" s="126"/>
      <c r="D202" s="127"/>
      <c r="E202" s="130"/>
      <c r="F202" s="131"/>
      <c r="H202" s="154"/>
      <c r="I202" s="342"/>
    </row>
    <row r="203" spans="1:15" ht="12.6" customHeight="1">
      <c r="A203" s="343" t="s">
        <v>1075</v>
      </c>
      <c r="B203" s="238" t="s">
        <v>801</v>
      </c>
      <c r="C203" s="126" t="s">
        <v>32</v>
      </c>
      <c r="D203" s="137"/>
      <c r="E203" s="130" t="s">
        <v>510</v>
      </c>
      <c r="F203" s="131" t="s">
        <v>3</v>
      </c>
      <c r="G203" s="155">
        <v>10901</v>
      </c>
      <c r="H203" s="154"/>
      <c r="I203" s="342"/>
      <c r="N203" s="155"/>
    </row>
    <row r="204" spans="1:15">
      <c r="A204" s="343" t="s">
        <v>1080</v>
      </c>
      <c r="B204" s="238" t="s">
        <v>801</v>
      </c>
      <c r="C204" s="126" t="s">
        <v>133</v>
      </c>
      <c r="D204" s="137"/>
      <c r="E204" s="130" t="s">
        <v>982</v>
      </c>
      <c r="F204" s="131" t="s">
        <v>3</v>
      </c>
      <c r="G204" s="155">
        <v>0</v>
      </c>
      <c r="H204" s="154"/>
      <c r="I204" s="342"/>
      <c r="N204" s="155"/>
    </row>
    <row r="205" spans="1:15">
      <c r="A205" s="343" t="s">
        <v>1080</v>
      </c>
      <c r="B205" s="238" t="s">
        <v>807</v>
      </c>
      <c r="C205" s="126" t="s">
        <v>135</v>
      </c>
      <c r="D205" s="137"/>
      <c r="E205" s="130" t="s">
        <v>983</v>
      </c>
      <c r="F205" s="131" t="s">
        <v>3</v>
      </c>
      <c r="G205" s="155">
        <v>39693</v>
      </c>
      <c r="H205" s="154"/>
      <c r="I205" s="342"/>
      <c r="N205" s="155"/>
    </row>
    <row r="206" spans="1:15">
      <c r="A206" s="343" t="s">
        <v>1080</v>
      </c>
      <c r="B206" s="238" t="s">
        <v>801</v>
      </c>
      <c r="C206" s="126" t="s">
        <v>137</v>
      </c>
      <c r="D206" s="137"/>
      <c r="E206" s="130" t="s">
        <v>984</v>
      </c>
      <c r="F206" s="131" t="s">
        <v>3</v>
      </c>
      <c r="G206" s="155">
        <v>2870</v>
      </c>
      <c r="H206" s="154"/>
      <c r="I206" s="342"/>
      <c r="N206" s="155"/>
    </row>
    <row r="207" spans="1:15">
      <c r="A207" s="343" t="s">
        <v>1080</v>
      </c>
      <c r="B207" s="861" t="s">
        <v>801</v>
      </c>
      <c r="C207" s="862" t="s">
        <v>333</v>
      </c>
      <c r="D207" s="869"/>
      <c r="E207" s="864" t="s">
        <v>985</v>
      </c>
      <c r="F207" s="865" t="s">
        <v>3</v>
      </c>
      <c r="G207" s="866">
        <v>0</v>
      </c>
      <c r="H207" s="870"/>
      <c r="I207" s="342"/>
      <c r="M207" s="134" t="s">
        <v>1274</v>
      </c>
      <c r="N207" s="155"/>
    </row>
    <row r="208" spans="1:15">
      <c r="A208" s="343"/>
      <c r="B208" s="238" t="s">
        <v>801</v>
      </c>
      <c r="C208" s="126" t="s">
        <v>335</v>
      </c>
      <c r="D208" s="137"/>
      <c r="E208" s="130" t="s">
        <v>365</v>
      </c>
      <c r="F208" s="131" t="s">
        <v>3</v>
      </c>
      <c r="H208" s="154"/>
      <c r="I208" s="342"/>
    </row>
    <row r="209" spans="1:14">
      <c r="A209" s="343" t="s">
        <v>1080</v>
      </c>
      <c r="B209" s="861" t="s">
        <v>801</v>
      </c>
      <c r="C209" s="862" t="s">
        <v>337</v>
      </c>
      <c r="D209" s="869"/>
      <c r="E209" s="864" t="s">
        <v>986</v>
      </c>
      <c r="F209" s="865" t="s">
        <v>3</v>
      </c>
      <c r="G209" s="866">
        <v>2863</v>
      </c>
      <c r="H209" s="870"/>
      <c r="I209" s="1060"/>
      <c r="M209" s="134" t="s">
        <v>1218</v>
      </c>
      <c r="N209" s="155"/>
    </row>
    <row r="210" spans="1:14">
      <c r="A210" s="343" t="s">
        <v>1080</v>
      </c>
      <c r="B210" s="238" t="s">
        <v>801</v>
      </c>
      <c r="C210" s="126" t="s">
        <v>339</v>
      </c>
      <c r="D210" s="137"/>
      <c r="E210" s="130" t="s">
        <v>987</v>
      </c>
      <c r="F210" s="131" t="s">
        <v>3</v>
      </c>
      <c r="G210" s="155">
        <v>7863</v>
      </c>
      <c r="H210" s="154"/>
      <c r="I210" s="342"/>
      <c r="N210" s="155"/>
    </row>
    <row r="211" spans="1:14">
      <c r="A211" s="343" t="s">
        <v>1080</v>
      </c>
      <c r="B211" s="238" t="s">
        <v>801</v>
      </c>
      <c r="C211" s="126" t="s">
        <v>341</v>
      </c>
      <c r="D211" s="127"/>
      <c r="E211" s="130" t="s">
        <v>988</v>
      </c>
      <c r="F211" s="131" t="s">
        <v>3</v>
      </c>
      <c r="G211" s="155">
        <v>5322</v>
      </c>
      <c r="H211" s="154"/>
      <c r="I211" s="342"/>
      <c r="N211" s="155"/>
    </row>
    <row r="212" spans="1:14">
      <c r="A212" s="343" t="s">
        <v>1080</v>
      </c>
      <c r="B212" s="861" t="s">
        <v>801</v>
      </c>
      <c r="C212" s="862" t="s">
        <v>343</v>
      </c>
      <c r="D212" s="869"/>
      <c r="E212" s="864" t="s">
        <v>989</v>
      </c>
      <c r="F212" s="865" t="s">
        <v>3</v>
      </c>
      <c r="G212" s="866">
        <v>0</v>
      </c>
      <c r="H212" s="870"/>
      <c r="I212" s="342"/>
      <c r="M212" s="134" t="s">
        <v>1274</v>
      </c>
      <c r="N212" s="155"/>
    </row>
    <row r="213" spans="1:14">
      <c r="A213" s="343"/>
      <c r="B213" s="238" t="s">
        <v>801</v>
      </c>
      <c r="C213" s="126" t="s">
        <v>345</v>
      </c>
      <c r="D213" s="127"/>
      <c r="E213" s="130" t="s">
        <v>990</v>
      </c>
      <c r="F213" s="131" t="s">
        <v>3</v>
      </c>
      <c r="H213" s="154"/>
      <c r="I213" s="342"/>
    </row>
    <row r="214" spans="1:14">
      <c r="A214" s="343"/>
      <c r="B214" s="238" t="s">
        <v>801</v>
      </c>
      <c r="C214" s="126" t="s">
        <v>347</v>
      </c>
      <c r="D214" s="127"/>
      <c r="E214" s="130" t="s">
        <v>650</v>
      </c>
      <c r="F214" s="131" t="s">
        <v>3</v>
      </c>
      <c r="H214" s="154"/>
      <c r="I214" s="342"/>
    </row>
    <row r="215" spans="1:14">
      <c r="A215" s="343" t="s">
        <v>1076</v>
      </c>
      <c r="B215" s="238" t="s">
        <v>801</v>
      </c>
      <c r="C215" s="126" t="s">
        <v>349</v>
      </c>
      <c r="D215" s="127"/>
      <c r="E215" s="130" t="s">
        <v>991</v>
      </c>
      <c r="F215" s="131" t="s">
        <v>3</v>
      </c>
      <c r="G215" s="155">
        <v>3983</v>
      </c>
      <c r="H215" s="154"/>
      <c r="I215" s="342"/>
      <c r="N215" s="155"/>
    </row>
    <row r="216" spans="1:14">
      <c r="A216" s="343" t="s">
        <v>1076</v>
      </c>
      <c r="B216" s="238" t="s">
        <v>801</v>
      </c>
      <c r="C216" s="126" t="s">
        <v>350</v>
      </c>
      <c r="D216" s="137"/>
      <c r="E216" s="130" t="s">
        <v>992</v>
      </c>
      <c r="F216" s="131" t="s">
        <v>3</v>
      </c>
      <c r="G216" s="155">
        <v>4916</v>
      </c>
      <c r="H216" s="154"/>
      <c r="I216" s="803"/>
      <c r="N216" s="155"/>
    </row>
    <row r="217" spans="1:14">
      <c r="A217" s="343" t="s">
        <v>1076</v>
      </c>
      <c r="B217" s="238" t="s">
        <v>801</v>
      </c>
      <c r="C217" s="126" t="s">
        <v>352</v>
      </c>
      <c r="D217" s="127"/>
      <c r="E217" s="130" t="s">
        <v>993</v>
      </c>
      <c r="F217" s="131" t="s">
        <v>3</v>
      </c>
      <c r="G217" s="155">
        <v>853</v>
      </c>
      <c r="H217" s="154"/>
      <c r="I217" s="342"/>
      <c r="N217" s="155"/>
    </row>
    <row r="218" spans="1:14">
      <c r="A218" s="343" t="s">
        <v>1076</v>
      </c>
      <c r="B218" s="861" t="s">
        <v>801</v>
      </c>
      <c r="C218" s="862" t="s">
        <v>354</v>
      </c>
      <c r="D218" s="869"/>
      <c r="E218" s="864" t="s">
        <v>581</v>
      </c>
      <c r="F218" s="865" t="s">
        <v>3</v>
      </c>
      <c r="G218" s="866">
        <v>5743</v>
      </c>
      <c r="H218" s="870"/>
      <c r="I218" s="342"/>
      <c r="M218" s="134" t="s">
        <v>1218</v>
      </c>
      <c r="N218" s="155"/>
    </row>
    <row r="219" spans="1:14">
      <c r="A219" s="343" t="s">
        <v>1076</v>
      </c>
      <c r="B219" s="238" t="s">
        <v>801</v>
      </c>
      <c r="C219" s="126" t="s">
        <v>356</v>
      </c>
      <c r="D219" s="137"/>
      <c r="E219" s="130" t="s">
        <v>1216</v>
      </c>
      <c r="F219" s="131" t="s">
        <v>3</v>
      </c>
      <c r="G219" s="155">
        <v>1277</v>
      </c>
      <c r="H219" s="154"/>
      <c r="I219" s="803"/>
      <c r="N219" s="155"/>
    </row>
    <row r="220" spans="1:14">
      <c r="A220" s="343" t="s">
        <v>1076</v>
      </c>
      <c r="B220" s="238" t="s">
        <v>801</v>
      </c>
      <c r="C220" s="126" t="s">
        <v>358</v>
      </c>
      <c r="D220" s="137"/>
      <c r="E220" s="130" t="s">
        <v>994</v>
      </c>
      <c r="F220" s="131" t="s">
        <v>3</v>
      </c>
      <c r="G220" s="155">
        <v>18390</v>
      </c>
      <c r="H220" s="154"/>
      <c r="I220" s="803"/>
      <c r="N220" s="155"/>
    </row>
    <row r="221" spans="1:14">
      <c r="A221" s="343" t="s">
        <v>1076</v>
      </c>
      <c r="B221" s="238" t="s">
        <v>801</v>
      </c>
      <c r="C221" s="126" t="s">
        <v>360</v>
      </c>
      <c r="D221" s="137"/>
      <c r="E221" s="130" t="s">
        <v>995</v>
      </c>
      <c r="F221" s="131" t="s">
        <v>3</v>
      </c>
      <c r="G221" s="155">
        <v>1403</v>
      </c>
      <c r="H221" s="154"/>
      <c r="I221" s="803"/>
      <c r="N221" s="155"/>
    </row>
    <row r="222" spans="1:14">
      <c r="A222" s="343"/>
      <c r="B222" s="238" t="s">
        <v>801</v>
      </c>
      <c r="C222" s="126" t="s">
        <v>362</v>
      </c>
      <c r="D222" s="137"/>
      <c r="E222" s="130" t="s">
        <v>996</v>
      </c>
      <c r="F222" s="131" t="s">
        <v>3</v>
      </c>
      <c r="H222" s="154"/>
      <c r="I222" s="342"/>
    </row>
    <row r="223" spans="1:14">
      <c r="A223" s="343"/>
      <c r="B223" s="238" t="s">
        <v>801</v>
      </c>
      <c r="C223" s="126" t="s">
        <v>364</v>
      </c>
      <c r="D223" s="137"/>
      <c r="E223" s="130" t="s">
        <v>432</v>
      </c>
      <c r="F223" s="131" t="s">
        <v>3</v>
      </c>
      <c r="H223" s="154"/>
      <c r="I223" s="342"/>
    </row>
    <row r="224" spans="1:14">
      <c r="A224" s="343" t="s">
        <v>1080</v>
      </c>
      <c r="B224" s="861" t="s">
        <v>801</v>
      </c>
      <c r="C224" s="862" t="s">
        <v>366</v>
      </c>
      <c r="D224" s="869"/>
      <c r="E224" s="864" t="s">
        <v>997</v>
      </c>
      <c r="F224" s="865" t="s">
        <v>3</v>
      </c>
      <c r="G224" s="866">
        <v>0</v>
      </c>
      <c r="H224" s="870"/>
      <c r="I224" s="342"/>
      <c r="M224" s="134" t="s">
        <v>1274</v>
      </c>
      <c r="N224" s="155"/>
    </row>
    <row r="225" spans="1:14">
      <c r="A225" s="343" t="s">
        <v>1080</v>
      </c>
      <c r="B225" s="861" t="s">
        <v>801</v>
      </c>
      <c r="C225" s="862" t="s">
        <v>998</v>
      </c>
      <c r="D225" s="869"/>
      <c r="E225" s="864" t="s">
        <v>435</v>
      </c>
      <c r="F225" s="865" t="s">
        <v>3</v>
      </c>
      <c r="G225" s="866">
        <v>0</v>
      </c>
      <c r="H225" s="870"/>
      <c r="I225" s="342"/>
      <c r="M225" s="134" t="s">
        <v>1274</v>
      </c>
      <c r="N225" s="155"/>
    </row>
    <row r="226" spans="1:14">
      <c r="A226" s="343" t="s">
        <v>1080</v>
      </c>
      <c r="B226" s="861" t="s">
        <v>801</v>
      </c>
      <c r="C226" s="862" t="s">
        <v>999</v>
      </c>
      <c r="D226" s="869"/>
      <c r="E226" s="864" t="s">
        <v>1217</v>
      </c>
      <c r="F226" s="865" t="s">
        <v>3</v>
      </c>
      <c r="G226" s="866">
        <v>365</v>
      </c>
      <c r="H226" s="870"/>
      <c r="I226" s="342"/>
      <c r="M226" s="134" t="s">
        <v>1218</v>
      </c>
      <c r="N226" s="155"/>
    </row>
    <row r="227" spans="1:14">
      <c r="A227" s="343" t="s">
        <v>1080</v>
      </c>
      <c r="B227" s="861" t="s">
        <v>801</v>
      </c>
      <c r="C227" s="862" t="s">
        <v>1000</v>
      </c>
      <c r="D227" s="869"/>
      <c r="E227" s="864" t="s">
        <v>1001</v>
      </c>
      <c r="F227" s="865" t="s">
        <v>3</v>
      </c>
      <c r="G227" s="866">
        <v>0</v>
      </c>
      <c r="H227" s="870"/>
      <c r="I227" s="342"/>
      <c r="M227" s="134" t="s">
        <v>1274</v>
      </c>
      <c r="N227" s="155"/>
    </row>
    <row r="228" spans="1:14">
      <c r="A228" s="343" t="s">
        <v>1080</v>
      </c>
      <c r="B228" s="861" t="s">
        <v>801</v>
      </c>
      <c r="C228" s="862" t="s">
        <v>1002</v>
      </c>
      <c r="D228" s="869"/>
      <c r="E228" s="864" t="s">
        <v>1003</v>
      </c>
      <c r="F228" s="865" t="s">
        <v>3</v>
      </c>
      <c r="G228" s="866">
        <v>0</v>
      </c>
      <c r="H228" s="870"/>
      <c r="I228" s="803"/>
      <c r="M228" s="134" t="s">
        <v>1274</v>
      </c>
      <c r="N228" s="155"/>
    </row>
    <row r="229" spans="1:14">
      <c r="A229" s="343" t="s">
        <v>1080</v>
      </c>
      <c r="B229" s="861" t="s">
        <v>801</v>
      </c>
      <c r="C229" s="862" t="s">
        <v>1004</v>
      </c>
      <c r="D229" s="869"/>
      <c r="E229" s="864" t="s">
        <v>1005</v>
      </c>
      <c r="F229" s="865" t="s">
        <v>3</v>
      </c>
      <c r="G229" s="866">
        <v>805</v>
      </c>
      <c r="H229" s="870"/>
      <c r="I229" s="342"/>
      <c r="M229" s="134" t="s">
        <v>1218</v>
      </c>
      <c r="N229" s="155"/>
    </row>
    <row r="230" spans="1:14">
      <c r="A230" s="343" t="s">
        <v>1080</v>
      </c>
      <c r="B230" s="238" t="s">
        <v>807</v>
      </c>
      <c r="C230" s="126" t="s">
        <v>1006</v>
      </c>
      <c r="D230" s="137"/>
      <c r="E230" s="130" t="s">
        <v>744</v>
      </c>
      <c r="F230" s="131" t="s">
        <v>3</v>
      </c>
      <c r="G230" s="155">
        <v>1731</v>
      </c>
      <c r="H230" s="154"/>
      <c r="I230" s="342"/>
      <c r="N230" s="155"/>
    </row>
    <row r="231" spans="1:14">
      <c r="A231" s="343"/>
      <c r="B231" s="238" t="s">
        <v>801</v>
      </c>
      <c r="C231" s="126" t="s">
        <v>1007</v>
      </c>
      <c r="D231" s="127"/>
      <c r="E231" s="137" t="s">
        <v>650</v>
      </c>
      <c r="F231" s="131" t="s">
        <v>3</v>
      </c>
      <c r="G231" s="155">
        <v>0</v>
      </c>
      <c r="H231" s="154"/>
      <c r="I231" s="342"/>
      <c r="N231" s="155"/>
    </row>
    <row r="232" spans="1:14">
      <c r="A232" s="343"/>
      <c r="B232" s="238" t="s">
        <v>801</v>
      </c>
      <c r="C232" s="126" t="s">
        <v>1008</v>
      </c>
      <c r="D232" s="127"/>
      <c r="E232" s="137" t="s">
        <v>432</v>
      </c>
      <c r="F232" s="131" t="s">
        <v>3</v>
      </c>
      <c r="G232" s="155">
        <v>0</v>
      </c>
      <c r="H232" s="159"/>
      <c r="I232" s="342"/>
      <c r="N232" s="155"/>
    </row>
    <row r="233" spans="1:14">
      <c r="A233" s="343" t="s">
        <v>1080</v>
      </c>
      <c r="B233" s="238" t="s">
        <v>807</v>
      </c>
      <c r="C233" s="126" t="s">
        <v>1009</v>
      </c>
      <c r="D233" s="127"/>
      <c r="E233" s="137" t="s">
        <v>1103</v>
      </c>
      <c r="F233" s="131" t="s">
        <v>3</v>
      </c>
      <c r="G233" s="155">
        <v>20614</v>
      </c>
      <c r="H233" s="154"/>
      <c r="I233" s="803"/>
      <c r="N233" s="155"/>
    </row>
    <row r="234" spans="1:14">
      <c r="A234" s="343" t="s">
        <v>1080</v>
      </c>
      <c r="B234" s="238" t="s">
        <v>814</v>
      </c>
      <c r="C234" s="126" t="s">
        <v>1011</v>
      </c>
      <c r="D234" s="127"/>
      <c r="E234" s="137" t="s">
        <v>1012</v>
      </c>
      <c r="F234" s="131" t="s">
        <v>3</v>
      </c>
      <c r="G234" s="155">
        <f>1382</f>
        <v>1382</v>
      </c>
      <c r="H234" s="154"/>
      <c r="I234" s="803"/>
      <c r="N234" s="155"/>
    </row>
    <row r="235" spans="1:14">
      <c r="A235" s="343" t="s">
        <v>1080</v>
      </c>
      <c r="B235" s="238" t="s">
        <v>814</v>
      </c>
      <c r="C235" s="126" t="s">
        <v>1013</v>
      </c>
      <c r="D235" s="127"/>
      <c r="E235" s="137" t="s">
        <v>1066</v>
      </c>
      <c r="F235" s="131" t="s">
        <v>3</v>
      </c>
      <c r="G235" s="155">
        <v>1577</v>
      </c>
      <c r="H235" s="154"/>
      <c r="I235" s="342"/>
      <c r="N235" s="155"/>
    </row>
    <row r="236" spans="1:14">
      <c r="A236" s="343" t="s">
        <v>1080</v>
      </c>
      <c r="B236" s="238" t="s">
        <v>814</v>
      </c>
      <c r="C236" s="126" t="s">
        <v>1014</v>
      </c>
      <c r="D236" s="127"/>
      <c r="E236" s="137" t="s">
        <v>1015</v>
      </c>
      <c r="F236" s="131" t="s">
        <v>3</v>
      </c>
      <c r="G236" s="155">
        <v>2327</v>
      </c>
      <c r="H236" s="154"/>
      <c r="I236" s="342"/>
      <c r="N236" s="155"/>
    </row>
    <row r="237" spans="1:14">
      <c r="A237" s="343" t="s">
        <v>1080</v>
      </c>
      <c r="B237" s="238" t="s">
        <v>814</v>
      </c>
      <c r="C237" s="126" t="s">
        <v>1016</v>
      </c>
      <c r="D237" s="127"/>
      <c r="E237" s="137" t="s">
        <v>1017</v>
      </c>
      <c r="F237" s="131" t="s">
        <v>3</v>
      </c>
      <c r="G237" s="155">
        <v>880</v>
      </c>
      <c r="H237" s="154"/>
      <c r="I237" s="342"/>
      <c r="N237" s="155"/>
    </row>
    <row r="238" spans="1:14">
      <c r="A238" s="343" t="s">
        <v>1080</v>
      </c>
      <c r="B238" s="238" t="s">
        <v>814</v>
      </c>
      <c r="C238" s="126" t="s">
        <v>1018</v>
      </c>
      <c r="D238" s="127"/>
      <c r="E238" s="137" t="s">
        <v>987</v>
      </c>
      <c r="F238" s="131" t="s">
        <v>3</v>
      </c>
      <c r="G238" s="155">
        <v>1706</v>
      </c>
      <c r="H238" s="154"/>
      <c r="I238" s="342"/>
      <c r="N238" s="155"/>
    </row>
    <row r="239" spans="1:14">
      <c r="A239" s="343" t="s">
        <v>1080</v>
      </c>
      <c r="B239" s="238" t="s">
        <v>814</v>
      </c>
      <c r="C239" s="126" t="s">
        <v>1019</v>
      </c>
      <c r="D239" s="137"/>
      <c r="E239" s="130" t="s">
        <v>432</v>
      </c>
      <c r="F239" s="131" t="s">
        <v>3</v>
      </c>
      <c r="G239" s="158">
        <v>278978</v>
      </c>
      <c r="H239" s="154"/>
      <c r="I239" s="342"/>
      <c r="N239" s="158"/>
    </row>
    <row r="240" spans="1:14">
      <c r="A240" s="343" t="s">
        <v>1080</v>
      </c>
      <c r="B240" s="238" t="s">
        <v>814</v>
      </c>
      <c r="C240" s="126" t="s">
        <v>1020</v>
      </c>
      <c r="D240" s="137"/>
      <c r="E240" s="130" t="s">
        <v>1104</v>
      </c>
      <c r="F240" s="131" t="s">
        <v>3</v>
      </c>
      <c r="G240" s="158">
        <v>32677</v>
      </c>
      <c r="H240" s="160"/>
      <c r="I240" s="342"/>
      <c r="N240" s="158"/>
    </row>
    <row r="241" spans="1:15">
      <c r="A241" s="343" t="s">
        <v>1080</v>
      </c>
      <c r="B241" s="238" t="s">
        <v>814</v>
      </c>
      <c r="C241" s="126" t="s">
        <v>1021</v>
      </c>
      <c r="D241" s="137"/>
      <c r="E241" s="130" t="s">
        <v>1022</v>
      </c>
      <c r="F241" s="131" t="s">
        <v>3</v>
      </c>
      <c r="G241" s="158">
        <v>9399</v>
      </c>
      <c r="H241" s="239"/>
      <c r="I241" s="803"/>
      <c r="N241" s="158"/>
    </row>
    <row r="242" spans="1:15">
      <c r="A242" s="343" t="s">
        <v>1080</v>
      </c>
      <c r="B242" s="238" t="s">
        <v>814</v>
      </c>
      <c r="C242" s="126" t="s">
        <v>1102</v>
      </c>
      <c r="D242" s="137"/>
      <c r="E242" s="130" t="s">
        <v>1010</v>
      </c>
      <c r="F242" s="131" t="s">
        <v>3</v>
      </c>
      <c r="G242" s="158">
        <v>1975</v>
      </c>
      <c r="H242" s="239"/>
      <c r="I242" s="803"/>
      <c r="N242" s="158"/>
    </row>
    <row r="243" spans="1:15">
      <c r="A243" s="343" t="s">
        <v>1080</v>
      </c>
      <c r="B243" s="238" t="s">
        <v>814</v>
      </c>
      <c r="C243" s="126" t="s">
        <v>1190</v>
      </c>
      <c r="D243" s="137"/>
      <c r="E243" s="130" t="s">
        <v>1191</v>
      </c>
      <c r="F243" s="131" t="s">
        <v>3</v>
      </c>
      <c r="G243" s="158">
        <v>6634</v>
      </c>
      <c r="H243" s="777"/>
      <c r="I243" s="967"/>
      <c r="N243" s="158"/>
    </row>
    <row r="244" spans="1:15">
      <c r="A244" s="343" t="s">
        <v>1080</v>
      </c>
      <c r="B244" s="238" t="s">
        <v>814</v>
      </c>
      <c r="C244" s="126" t="s">
        <v>1202</v>
      </c>
      <c r="D244" s="137"/>
      <c r="E244" s="130" t="s">
        <v>432</v>
      </c>
      <c r="F244" s="131" t="s">
        <v>3</v>
      </c>
      <c r="G244" s="347">
        <v>610</v>
      </c>
      <c r="H244" s="154"/>
      <c r="I244" s="803"/>
      <c r="N244" s="347"/>
      <c r="O244" s="157"/>
    </row>
    <row r="245" spans="1:15">
      <c r="A245" s="343" t="s">
        <v>1076</v>
      </c>
      <c r="B245" s="861" t="s">
        <v>814</v>
      </c>
      <c r="C245" s="862" t="s">
        <v>1325</v>
      </c>
      <c r="D245" s="869"/>
      <c r="E245" s="864" t="s">
        <v>995</v>
      </c>
      <c r="F245" s="865" t="s">
        <v>3</v>
      </c>
      <c r="G245" s="968">
        <v>916</v>
      </c>
      <c r="H245" s="870"/>
      <c r="I245" s="803"/>
      <c r="M245" s="134" t="s">
        <v>1271</v>
      </c>
      <c r="N245" s="347"/>
      <c r="O245" s="157"/>
    </row>
    <row r="246" spans="1:15">
      <c r="A246" s="343" t="s">
        <v>1080</v>
      </c>
      <c r="B246" s="861" t="s">
        <v>814</v>
      </c>
      <c r="C246" s="862" t="s">
        <v>1338</v>
      </c>
      <c r="D246" s="869"/>
      <c r="E246" s="864" t="s">
        <v>1339</v>
      </c>
      <c r="F246" s="865" t="s">
        <v>3</v>
      </c>
      <c r="G246" s="968">
        <v>228</v>
      </c>
      <c r="H246" s="1028"/>
      <c r="I246" s="803"/>
      <c r="M246" s="134" t="s">
        <v>1271</v>
      </c>
      <c r="N246" s="347"/>
    </row>
    <row r="247" spans="1:15">
      <c r="A247" s="343" t="s">
        <v>1080</v>
      </c>
      <c r="B247" s="861" t="s">
        <v>814</v>
      </c>
      <c r="C247" s="862" t="s">
        <v>1352</v>
      </c>
      <c r="D247" s="869"/>
      <c r="E247" s="901" t="s">
        <v>437</v>
      </c>
      <c r="F247" s="865" t="s">
        <v>3</v>
      </c>
      <c r="G247" s="925">
        <v>612</v>
      </c>
      <c r="H247" s="1028"/>
      <c r="I247" s="342"/>
      <c r="M247" s="134" t="s">
        <v>1271</v>
      </c>
      <c r="N247" s="161"/>
      <c r="O247" s="157"/>
    </row>
    <row r="248" spans="1:15">
      <c r="A248" s="343" t="s">
        <v>1080</v>
      </c>
      <c r="B248" s="861" t="s">
        <v>814</v>
      </c>
      <c r="C248" s="862" t="s">
        <v>1353</v>
      </c>
      <c r="D248" s="869"/>
      <c r="E248" s="901" t="s">
        <v>436</v>
      </c>
      <c r="F248" s="865" t="s">
        <v>3</v>
      </c>
      <c r="G248" s="925">
        <v>709</v>
      </c>
      <c r="H248" s="870"/>
      <c r="I248" s="342"/>
      <c r="M248" s="134" t="s">
        <v>1271</v>
      </c>
      <c r="N248" s="161"/>
      <c r="O248" s="157"/>
    </row>
    <row r="249" spans="1:15">
      <c r="A249" s="343" t="s">
        <v>1080</v>
      </c>
      <c r="B249" s="861" t="s">
        <v>814</v>
      </c>
      <c r="C249" s="862" t="s">
        <v>1371</v>
      </c>
      <c r="D249" s="869"/>
      <c r="E249" s="881" t="s">
        <v>132</v>
      </c>
      <c r="F249" s="890" t="s">
        <v>3</v>
      </c>
      <c r="G249" s="925">
        <v>1236</v>
      </c>
      <c r="H249" s="927">
        <f>SUM(G203:G249)</f>
        <v>471438</v>
      </c>
      <c r="I249" s="342"/>
      <c r="M249" s="134" t="s">
        <v>1271</v>
      </c>
      <c r="N249" s="161"/>
      <c r="O249" s="157"/>
    </row>
    <row r="250" spans="1:15">
      <c r="A250" s="343"/>
      <c r="B250" s="238"/>
      <c r="C250" s="126"/>
      <c r="D250" s="137"/>
      <c r="E250" s="130"/>
      <c r="F250" s="131"/>
      <c r="G250" s="158"/>
      <c r="H250" s="154"/>
      <c r="I250" s="803"/>
      <c r="N250" s="158"/>
      <c r="O250" s="777"/>
    </row>
    <row r="251" spans="1:15" ht="12.75" customHeight="1">
      <c r="A251" s="343" t="s">
        <v>1079</v>
      </c>
      <c r="B251" s="861" t="s">
        <v>807</v>
      </c>
      <c r="C251" s="862" t="s">
        <v>1023</v>
      </c>
      <c r="D251" s="869"/>
      <c r="E251" s="864" t="s">
        <v>1024</v>
      </c>
      <c r="F251" s="865" t="s">
        <v>3</v>
      </c>
      <c r="G251" s="866">
        <v>0</v>
      </c>
      <c r="H251" s="870"/>
      <c r="I251" s="342"/>
      <c r="M251" s="134" t="s">
        <v>1274</v>
      </c>
      <c r="N251" s="155"/>
    </row>
    <row r="252" spans="1:15">
      <c r="A252" s="343" t="s">
        <v>1079</v>
      </c>
      <c r="B252" s="861" t="s">
        <v>801</v>
      </c>
      <c r="C252" s="862" t="s">
        <v>1025</v>
      </c>
      <c r="D252" s="869"/>
      <c r="E252" s="864" t="s">
        <v>1026</v>
      </c>
      <c r="F252" s="865" t="s">
        <v>3</v>
      </c>
      <c r="G252" s="866">
        <v>11182</v>
      </c>
      <c r="H252" s="870"/>
      <c r="I252" s="342"/>
      <c r="M252" s="134" t="s">
        <v>1218</v>
      </c>
      <c r="N252" s="155"/>
    </row>
    <row r="253" spans="1:15">
      <c r="A253" s="343" t="s">
        <v>1079</v>
      </c>
      <c r="B253" s="861" t="s">
        <v>801</v>
      </c>
      <c r="C253" s="862" t="s">
        <v>1027</v>
      </c>
      <c r="D253" s="869"/>
      <c r="E253" s="864" t="s">
        <v>1028</v>
      </c>
      <c r="F253" s="865" t="s">
        <v>3</v>
      </c>
      <c r="G253" s="866">
        <v>2962</v>
      </c>
      <c r="H253" s="870"/>
      <c r="I253" s="342"/>
      <c r="M253" s="134" t="s">
        <v>1218</v>
      </c>
      <c r="N253" s="155"/>
    </row>
    <row r="254" spans="1:15">
      <c r="A254" s="343" t="s">
        <v>1079</v>
      </c>
      <c r="B254" s="238" t="s">
        <v>801</v>
      </c>
      <c r="C254" s="126" t="s">
        <v>1029</v>
      </c>
      <c r="D254" s="137"/>
      <c r="E254" s="130" t="s">
        <v>1030</v>
      </c>
      <c r="F254" s="131" t="s">
        <v>3</v>
      </c>
      <c r="G254" s="155">
        <v>3985</v>
      </c>
      <c r="H254" s="154"/>
      <c r="I254" s="342"/>
      <c r="N254" s="155"/>
    </row>
    <row r="255" spans="1:15">
      <c r="A255" s="343" t="s">
        <v>1079</v>
      </c>
      <c r="B255" s="861" t="s">
        <v>801</v>
      </c>
      <c r="C255" s="862" t="s">
        <v>1031</v>
      </c>
      <c r="D255" s="869"/>
      <c r="E255" s="864" t="s">
        <v>1032</v>
      </c>
      <c r="F255" s="865" t="s">
        <v>3</v>
      </c>
      <c r="G255" s="866">
        <v>3588</v>
      </c>
      <c r="H255" s="870"/>
      <c r="I255" s="342"/>
      <c r="M255" s="134" t="s">
        <v>1218</v>
      </c>
      <c r="N255" s="155"/>
    </row>
    <row r="256" spans="1:15">
      <c r="A256" s="343" t="s">
        <v>1079</v>
      </c>
      <c r="B256" s="238" t="s">
        <v>801</v>
      </c>
      <c r="C256" s="126" t="s">
        <v>1033</v>
      </c>
      <c r="D256" s="137"/>
      <c r="E256" s="130" t="s">
        <v>429</v>
      </c>
      <c r="F256" s="131" t="s">
        <v>3</v>
      </c>
      <c r="H256" s="154"/>
      <c r="I256" s="342"/>
    </row>
    <row r="257" spans="1:15">
      <c r="A257" s="343" t="s">
        <v>1079</v>
      </c>
      <c r="B257" s="238" t="s">
        <v>801</v>
      </c>
      <c r="C257" s="126" t="s">
        <v>1034</v>
      </c>
      <c r="D257" s="137"/>
      <c r="E257" s="130" t="s">
        <v>429</v>
      </c>
      <c r="F257" s="131" t="s">
        <v>3</v>
      </c>
      <c r="G257" s="155">
        <v>8311</v>
      </c>
      <c r="H257" s="154"/>
      <c r="I257" s="342"/>
      <c r="N257" s="155"/>
    </row>
    <row r="258" spans="1:15">
      <c r="A258" s="343" t="s">
        <v>1079</v>
      </c>
      <c r="B258" s="238" t="s">
        <v>801</v>
      </c>
      <c r="C258" s="126" t="s">
        <v>1035</v>
      </c>
      <c r="D258" s="137"/>
      <c r="E258" s="130" t="s">
        <v>426</v>
      </c>
      <c r="F258" s="131" t="s">
        <v>3</v>
      </c>
      <c r="G258" s="155">
        <v>9146</v>
      </c>
      <c r="H258" s="154"/>
      <c r="I258" s="342"/>
      <c r="N258" s="155"/>
    </row>
    <row r="259" spans="1:15">
      <c r="A259" s="343" t="s">
        <v>1076</v>
      </c>
      <c r="B259" s="861" t="s">
        <v>807</v>
      </c>
      <c r="C259" s="862" t="s">
        <v>1036</v>
      </c>
      <c r="D259" s="869"/>
      <c r="E259" s="864" t="s">
        <v>910</v>
      </c>
      <c r="F259" s="865" t="s">
        <v>3</v>
      </c>
      <c r="G259" s="866">
        <v>5153</v>
      </c>
      <c r="H259" s="870"/>
      <c r="I259" s="342"/>
      <c r="M259" s="134" t="s">
        <v>1218</v>
      </c>
      <c r="N259" s="155"/>
    </row>
    <row r="260" spans="1:15">
      <c r="A260" s="343" t="s">
        <v>1079</v>
      </c>
      <c r="B260" s="861" t="s">
        <v>801</v>
      </c>
      <c r="C260" s="862" t="s">
        <v>1037</v>
      </c>
      <c r="D260" s="869"/>
      <c r="E260" s="864" t="s">
        <v>910</v>
      </c>
      <c r="F260" s="865" t="s">
        <v>3</v>
      </c>
      <c r="G260" s="866">
        <v>0</v>
      </c>
      <c r="H260" s="870"/>
      <c r="I260" s="342"/>
      <c r="M260" s="134" t="s">
        <v>1274</v>
      </c>
      <c r="N260" s="155"/>
    </row>
    <row r="261" spans="1:15">
      <c r="A261" s="343"/>
      <c r="B261" s="238" t="s">
        <v>801</v>
      </c>
      <c r="C261" s="126" t="s">
        <v>1038</v>
      </c>
      <c r="D261" s="137"/>
      <c r="E261" s="130" t="s">
        <v>904</v>
      </c>
      <c r="F261" s="131" t="s">
        <v>3</v>
      </c>
      <c r="H261" s="154"/>
      <c r="I261" s="342"/>
    </row>
    <row r="262" spans="1:15">
      <c r="A262" s="343" t="s">
        <v>1080</v>
      </c>
      <c r="B262" s="861" t="s">
        <v>807</v>
      </c>
      <c r="C262" s="862" t="s">
        <v>1039</v>
      </c>
      <c r="D262" s="869"/>
      <c r="E262" s="864" t="s">
        <v>1040</v>
      </c>
      <c r="F262" s="865" t="s">
        <v>3</v>
      </c>
      <c r="G262" s="866">
        <v>0</v>
      </c>
      <c r="H262" s="870"/>
      <c r="I262" s="342"/>
      <c r="M262" s="134" t="s">
        <v>1274</v>
      </c>
      <c r="N262" s="155"/>
    </row>
    <row r="263" spans="1:15">
      <c r="A263" s="343" t="s">
        <v>1075</v>
      </c>
      <c r="B263" s="238" t="s">
        <v>807</v>
      </c>
      <c r="C263" s="126" t="s">
        <v>1041</v>
      </c>
      <c r="D263" s="137"/>
      <c r="E263" s="130" t="s">
        <v>249</v>
      </c>
      <c r="F263" s="131" t="s">
        <v>3</v>
      </c>
      <c r="G263" s="155">
        <v>24227</v>
      </c>
      <c r="H263" s="154"/>
      <c r="I263" s="342"/>
      <c r="N263" s="155"/>
    </row>
    <row r="264" spans="1:15">
      <c r="A264" s="343" t="s">
        <v>1079</v>
      </c>
      <c r="B264" s="861" t="s">
        <v>801</v>
      </c>
      <c r="C264" s="862" t="s">
        <v>1042</v>
      </c>
      <c r="D264" s="869"/>
      <c r="E264" s="864" t="s">
        <v>622</v>
      </c>
      <c r="F264" s="865" t="s">
        <v>3</v>
      </c>
      <c r="G264" s="866">
        <v>5319</v>
      </c>
      <c r="H264" s="870"/>
      <c r="I264" s="342"/>
      <c r="M264" s="134" t="s">
        <v>1218</v>
      </c>
      <c r="N264" s="155"/>
    </row>
    <row r="265" spans="1:15">
      <c r="A265" s="343" t="s">
        <v>1073</v>
      </c>
      <c r="B265" s="861" t="s">
        <v>801</v>
      </c>
      <c r="C265" s="862" t="s">
        <v>1043</v>
      </c>
      <c r="D265" s="869"/>
      <c r="E265" s="864" t="s">
        <v>1044</v>
      </c>
      <c r="F265" s="865" t="s">
        <v>3</v>
      </c>
      <c r="G265" s="866">
        <v>0</v>
      </c>
      <c r="H265" s="870"/>
      <c r="I265" s="342"/>
      <c r="M265" s="134" t="s">
        <v>1274</v>
      </c>
      <c r="N265" s="155"/>
    </row>
    <row r="266" spans="1:15">
      <c r="A266" s="343" t="s">
        <v>1074</v>
      </c>
      <c r="B266" s="238" t="s">
        <v>801</v>
      </c>
      <c r="C266" s="126" t="s">
        <v>1045</v>
      </c>
      <c r="D266" s="137"/>
      <c r="E266" s="130" t="s">
        <v>1046</v>
      </c>
      <c r="F266" s="131" t="s">
        <v>3</v>
      </c>
      <c r="H266" s="154"/>
      <c r="I266" s="342"/>
    </row>
    <row r="267" spans="1:15">
      <c r="A267" s="343" t="s">
        <v>1080</v>
      </c>
      <c r="B267" s="238" t="s">
        <v>807</v>
      </c>
      <c r="C267" s="126" t="s">
        <v>1047</v>
      </c>
      <c r="D267" s="137"/>
      <c r="E267" s="130" t="s">
        <v>1048</v>
      </c>
      <c r="F267" s="131" t="s">
        <v>3</v>
      </c>
      <c r="G267" s="155">
        <v>3773</v>
      </c>
      <c r="H267" s="154"/>
      <c r="I267" s="803"/>
      <c r="N267" s="155"/>
    </row>
    <row r="268" spans="1:15">
      <c r="A268" s="343" t="s">
        <v>1080</v>
      </c>
      <c r="B268" s="238" t="s">
        <v>801</v>
      </c>
      <c r="C268" s="126" t="s">
        <v>1049</v>
      </c>
      <c r="D268" s="137"/>
      <c r="E268" s="130" t="s">
        <v>987</v>
      </c>
      <c r="F268" s="131" t="s">
        <v>3</v>
      </c>
      <c r="G268" s="155">
        <v>132</v>
      </c>
      <c r="H268" s="154"/>
      <c r="I268" s="342"/>
      <c r="N268" s="155"/>
    </row>
    <row r="269" spans="1:15">
      <c r="A269" s="343" t="s">
        <v>1075</v>
      </c>
      <c r="B269" s="238" t="s">
        <v>801</v>
      </c>
      <c r="C269" s="126" t="s">
        <v>1050</v>
      </c>
      <c r="D269" s="137"/>
      <c r="E269" s="130" t="s">
        <v>1051</v>
      </c>
      <c r="F269" s="131" t="s">
        <v>3</v>
      </c>
      <c r="G269" s="155">
        <v>3905</v>
      </c>
      <c r="H269" s="154"/>
      <c r="I269" s="342"/>
      <c r="N269" s="155"/>
    </row>
    <row r="270" spans="1:15">
      <c r="A270" s="343" t="s">
        <v>1074</v>
      </c>
      <c r="B270" s="238" t="s">
        <v>801</v>
      </c>
      <c r="C270" s="126" t="s">
        <v>1052</v>
      </c>
      <c r="D270" s="137"/>
      <c r="E270" s="135" t="s">
        <v>1053</v>
      </c>
      <c r="F270" s="136" t="s">
        <v>3</v>
      </c>
      <c r="G270" s="161">
        <v>0</v>
      </c>
      <c r="H270" s="157">
        <f>SUM(G251:G270)</f>
        <v>81683</v>
      </c>
      <c r="I270" s="342"/>
      <c r="N270" s="161"/>
      <c r="O270" s="157"/>
    </row>
    <row r="271" spans="1:15">
      <c r="A271" s="343"/>
      <c r="B271" s="238"/>
      <c r="C271" s="126"/>
      <c r="D271" s="137"/>
      <c r="E271" s="130"/>
      <c r="F271" s="141"/>
      <c r="H271" s="154"/>
      <c r="I271" s="342"/>
    </row>
    <row r="272" spans="1:15">
      <c r="A272" s="1177" t="s">
        <v>1200</v>
      </c>
      <c r="B272" s="1178"/>
      <c r="C272" s="1178"/>
      <c r="D272" s="1178"/>
      <c r="E272" s="1178"/>
      <c r="F272" s="142" t="s">
        <v>3</v>
      </c>
      <c r="H272" s="157">
        <f>SUM(H8:H270)</f>
        <v>4849936</v>
      </c>
      <c r="I272" s="342"/>
      <c r="O272" s="157"/>
    </row>
    <row r="273" spans="1:15" s="205" customFormat="1" ht="11.1" customHeight="1">
      <c r="A273" s="397"/>
      <c r="B273" s="19"/>
      <c r="C273" s="19"/>
      <c r="D273" s="19"/>
      <c r="E273" s="20"/>
      <c r="F273" s="33"/>
      <c r="G273" s="206"/>
      <c r="H273" s="23"/>
      <c r="K273" s="206"/>
      <c r="L273" s="207"/>
      <c r="N273" s="206"/>
      <c r="O273" s="206"/>
    </row>
    <row r="274" spans="1:15" s="205" customFormat="1">
      <c r="A274" s="397"/>
      <c r="B274" s="19"/>
      <c r="C274" s="19"/>
      <c r="D274" s="19"/>
      <c r="E274" s="489" t="s">
        <v>1095</v>
      </c>
      <c r="F274" s="33"/>
      <c r="G274" s="206"/>
      <c r="H274" s="23"/>
      <c r="K274" s="206"/>
      <c r="L274" s="207"/>
      <c r="N274" s="206"/>
      <c r="O274" s="206"/>
    </row>
    <row r="275" spans="1:15" s="205" customFormat="1">
      <c r="A275" s="593"/>
      <c r="B275" s="594"/>
      <c r="C275" s="594"/>
      <c r="D275" s="594"/>
      <c r="E275" s="28"/>
      <c r="F275" s="595"/>
      <c r="G275" s="206"/>
      <c r="H275" s="31"/>
      <c r="K275" s="206"/>
      <c r="L275" s="207"/>
      <c r="N275" s="206"/>
      <c r="O275" s="206"/>
    </row>
    <row r="276" spans="1:15" ht="13.5" thickBot="1">
      <c r="B276" s="588"/>
      <c r="C276" s="589"/>
      <c r="D276" s="590"/>
      <c r="E276" s="533"/>
      <c r="F276" s="591"/>
      <c r="H276" s="592"/>
      <c r="J276" s="532"/>
    </row>
    <row r="277" spans="1:15" ht="25.5">
      <c r="I277" s="530"/>
      <c r="J277" s="534" t="s">
        <v>1115</v>
      </c>
      <c r="K277" s="531" t="s">
        <v>1116</v>
      </c>
    </row>
    <row r="278" spans="1:15">
      <c r="I278" s="530"/>
      <c r="J278" s="157">
        <f>+H272-G23-G73-G78-G79-G45-G134-G133-G200-G192-G258-G270-G24-G25-G26-G239-G262</f>
        <v>1555737</v>
      </c>
      <c r="K278" s="157">
        <f>+H272-J278</f>
        <v>3294199</v>
      </c>
    </row>
    <row r="279" spans="1:15">
      <c r="J279" s="533"/>
    </row>
  </sheetData>
  <mergeCells count="3">
    <mergeCell ref="A1:H1"/>
    <mergeCell ref="A272:E272"/>
    <mergeCell ref="J1:K1"/>
  </mergeCells>
  <phoneticPr fontId="2" type="noConversion"/>
  <printOptions horizontalCentered="1" verticalCentered="1"/>
  <pageMargins left="0.78740157480314965" right="0.78740157480314965" top="0.78740157480314965" bottom="0.78740157480314965" header="0.39370078740157483" footer="0.39370078740157483"/>
  <pageSetup paperSize="9" scale="75" orientation="portrait" horizontalDpi="300" verticalDpi="300" r:id="rId1"/>
  <headerFooter alignWithMargins="0">
    <oddHeader xml:space="preserve">&amp;C
</oddHeader>
    <oddFooter xml:space="preserve">&amp;L
&amp;C&amp;"Arial,Grassetto"IL VERDE URBANO
&amp;"Arial,Normale"Dati - 12 novembre 2010&amp;"Arial,Grassetto"
</oddFooter>
  </headerFooter>
  <rowBreaks count="2" manualBreakCount="2">
    <brk id="71" max="7" man="1"/>
    <brk id="147" max="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dimension ref="A1:AE254"/>
  <sheetViews>
    <sheetView showGridLines="0" defaultGridColor="0" colorId="8" zoomScaleNormal="75" zoomScaleSheetLayoutView="100" workbookViewId="0">
      <selection activeCell="M13" sqref="M13"/>
    </sheetView>
  </sheetViews>
  <sheetFormatPr defaultRowHeight="12.75"/>
  <cols>
    <col min="1" max="1" width="14.7109375" style="422" customWidth="1"/>
    <col min="2" max="2" width="7.7109375" style="428" customWidth="1"/>
    <col min="3" max="3" width="6.7109375" style="426" customWidth="1"/>
    <col min="4" max="4" width="6.7109375" style="424" customWidth="1"/>
    <col min="5" max="5" width="6.7109375" style="229" customWidth="1"/>
    <col min="6" max="6" width="6.7109375" style="423" customWidth="1"/>
    <col min="7" max="7" width="6.7109375" style="427" customWidth="1"/>
    <col min="8" max="8" width="6.7109375" style="425" customWidth="1"/>
    <col min="9" max="10" width="7.7109375" style="425" customWidth="1"/>
    <col min="11" max="11" width="6.7109375" style="425" customWidth="1"/>
    <col min="12" max="12" width="7.7109375" style="425" customWidth="1"/>
    <col min="13" max="13" width="8.7109375" style="432" customWidth="1"/>
    <col min="14" max="14" width="8.7109375" style="432" bestFit="1" customWidth="1"/>
    <col min="15" max="15" width="10.5703125" style="137" bestFit="1" customWidth="1"/>
    <col min="16" max="31" width="9.140625" style="137"/>
    <col min="32" max="16384" width="9.140625" style="425"/>
  </cols>
  <sheetData>
    <row r="1" spans="1:31" s="429" customFormat="1">
      <c r="A1" s="1181"/>
      <c r="B1" s="1184" t="s">
        <v>1089</v>
      </c>
      <c r="C1" s="1185"/>
      <c r="D1" s="1185"/>
      <c r="E1" s="1185"/>
      <c r="F1" s="1185"/>
      <c r="G1" s="1185"/>
      <c r="H1" s="1185"/>
      <c r="I1" s="1185"/>
      <c r="J1" s="1185"/>
      <c r="K1" s="1185"/>
      <c r="L1" s="1185"/>
      <c r="M1" s="735"/>
      <c r="N1" s="1179" t="s">
        <v>1188</v>
      </c>
      <c r="O1" s="433"/>
      <c r="P1" s="433"/>
      <c r="Q1" s="433"/>
      <c r="R1" s="433"/>
      <c r="S1" s="433"/>
      <c r="T1" s="433"/>
      <c r="U1" s="433"/>
      <c r="V1" s="433"/>
      <c r="W1" s="433"/>
      <c r="X1" s="433"/>
      <c r="Y1" s="433"/>
      <c r="Z1" s="433"/>
      <c r="AA1" s="433"/>
      <c r="AB1" s="433"/>
      <c r="AC1" s="433"/>
      <c r="AD1" s="433"/>
      <c r="AE1" s="433"/>
    </row>
    <row r="2" spans="1:31" s="421" customFormat="1">
      <c r="A2" s="1182"/>
      <c r="B2" s="1186"/>
      <c r="C2" s="1187"/>
      <c r="D2" s="1187"/>
      <c r="E2" s="1187"/>
      <c r="F2" s="1187"/>
      <c r="G2" s="1187"/>
      <c r="H2" s="1187"/>
      <c r="I2" s="1187"/>
      <c r="J2" s="1187"/>
      <c r="K2" s="1187"/>
      <c r="L2" s="1187"/>
      <c r="M2" s="774"/>
      <c r="N2" s="1180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</row>
    <row r="3" spans="1:31" s="420" customFormat="1">
      <c r="A3" s="1183"/>
      <c r="B3" s="736" t="s">
        <v>1056</v>
      </c>
      <c r="C3" s="737" t="s">
        <v>16</v>
      </c>
      <c r="D3" s="738" t="s">
        <v>36</v>
      </c>
      <c r="E3" s="739" t="s">
        <v>141</v>
      </c>
      <c r="F3" s="736" t="s">
        <v>230</v>
      </c>
      <c r="G3" s="739" t="s">
        <v>370</v>
      </c>
      <c r="H3" s="739" t="s">
        <v>442</v>
      </c>
      <c r="I3" s="736" t="s">
        <v>514</v>
      </c>
      <c r="J3" s="736" t="s">
        <v>657</v>
      </c>
      <c r="K3" s="736" t="s">
        <v>676</v>
      </c>
      <c r="L3" s="736" t="s">
        <v>1126</v>
      </c>
      <c r="M3" s="775" t="s">
        <v>1189</v>
      </c>
      <c r="N3" s="1180"/>
      <c r="O3" s="1062">
        <f>M4-225-5277-4611-158</f>
        <v>456477</v>
      </c>
      <c r="P3" s="434" t="s">
        <v>1387</v>
      </c>
      <c r="Q3" s="434"/>
      <c r="R3" s="434"/>
      <c r="S3" s="434"/>
      <c r="T3" s="434"/>
      <c r="U3" s="434"/>
      <c r="V3" s="434"/>
      <c r="W3" s="434"/>
      <c r="X3" s="434"/>
      <c r="Y3" s="434"/>
      <c r="Z3" s="434"/>
      <c r="AA3" s="434"/>
      <c r="AB3" s="434"/>
      <c r="AC3" s="434"/>
      <c r="AD3" s="434"/>
      <c r="AE3" s="434"/>
    </row>
    <row r="4" spans="1:31">
      <c r="A4" s="740" t="str">
        <f ca="1">'1 - Parco Urbano'!K3</f>
        <v>Circoscrizione 1</v>
      </c>
      <c r="B4" s="741">
        <f ca="1">'1 - Parco Urbano'!L3</f>
        <v>0</v>
      </c>
      <c r="C4" s="742">
        <f ca="1">'2 - Giardino Pubblico'!K11</f>
        <v>80928</v>
      </c>
      <c r="D4" s="742">
        <f ca="1">'3 - Giardino di Quartiere'!K3</f>
        <v>8362</v>
      </c>
      <c r="E4" s="741">
        <f ca="1">'4 - Sosta Alberata'!L3</f>
        <v>57436</v>
      </c>
      <c r="F4" s="741">
        <f ca="1">'5 - Verde Residenziale'!M3</f>
        <v>7843</v>
      </c>
      <c r="G4" s="741">
        <f ca="1">'6 - Verde Ornamentale'!L3</f>
        <v>25021</v>
      </c>
      <c r="H4" s="741">
        <f ca="1">'7 - Verde Stradale'!N4</f>
        <v>2808</v>
      </c>
      <c r="I4" s="743">
        <f ca="1">'8 - Verde di servizio'!K3</f>
        <v>65969</v>
      </c>
      <c r="J4" s="741">
        <f ca="1">'9 - Verde Speciale'!L3</f>
        <v>141537</v>
      </c>
      <c r="K4" s="741">
        <f ca="1">'10 - Filari'!K3</f>
        <v>4440</v>
      </c>
      <c r="L4" s="741">
        <f ca="1">'11- Incolti'!K3</f>
        <v>72404</v>
      </c>
      <c r="M4" s="776">
        <f t="shared" ref="M4:M10" si="0">SUM(B4:L4)</f>
        <v>466748</v>
      </c>
      <c r="N4" s="1180"/>
    </row>
    <row r="5" spans="1:31">
      <c r="A5" s="744" t="str">
        <f ca="1">'1 - Parco Urbano'!K4</f>
        <v>Circoscrizione 2</v>
      </c>
      <c r="B5" s="745">
        <f ca="1">'1 - Parco Urbano'!L4</f>
        <v>183939</v>
      </c>
      <c r="C5" s="746">
        <f ca="1">'2 - Giardino Pubblico'!K12</f>
        <v>0</v>
      </c>
      <c r="D5" s="746">
        <f ca="1">'3 - Giardino di Quartiere'!K4</f>
        <v>10387</v>
      </c>
      <c r="E5" s="745">
        <f ca="1">'4 - Sosta Alberata'!L4</f>
        <v>19929</v>
      </c>
      <c r="F5" s="745">
        <f ca="1">'5 - Verde Residenziale'!M4</f>
        <v>10579</v>
      </c>
      <c r="G5" s="745">
        <f ca="1">'6 - Verde Ornamentale'!L4</f>
        <v>8584</v>
      </c>
      <c r="H5" s="745">
        <f ca="1">'7 - Verde Stradale'!N5</f>
        <v>44919</v>
      </c>
      <c r="I5" s="747">
        <f ca="1">'8 - Verde di servizio'!K4</f>
        <v>132660</v>
      </c>
      <c r="J5" s="745">
        <f ca="1">'9 - Verde Speciale'!L4</f>
        <v>4110</v>
      </c>
      <c r="K5" s="745">
        <f ca="1">'10 - Filari'!K4</f>
        <v>3190</v>
      </c>
      <c r="L5" s="745">
        <f ca="1">'11- Incolti'!K4</f>
        <v>846388</v>
      </c>
      <c r="M5" s="776">
        <f t="shared" si="0"/>
        <v>1264685</v>
      </c>
      <c r="N5" s="1180"/>
    </row>
    <row r="6" spans="1:31">
      <c r="A6" s="748" t="str">
        <f ca="1">'1 - Parco Urbano'!K5</f>
        <v>Circoscrizione 3</v>
      </c>
      <c r="B6" s="741">
        <f ca="1">'1 - Parco Urbano'!L5</f>
        <v>468845</v>
      </c>
      <c r="C6" s="742">
        <f ca="1">'2 - Giardino Pubblico'!K13</f>
        <v>0</v>
      </c>
      <c r="D6" s="742">
        <f ca="1">'3 - Giardino di Quartiere'!K5</f>
        <v>54479</v>
      </c>
      <c r="E6" s="741">
        <f ca="1">'4 - Sosta Alberata'!L5</f>
        <v>5239</v>
      </c>
      <c r="F6" s="741">
        <f ca="1">'5 - Verde Residenziale'!M5</f>
        <v>34054</v>
      </c>
      <c r="G6" s="741">
        <f ca="1">'6 - Verde Ornamentale'!L5</f>
        <v>32841</v>
      </c>
      <c r="H6" s="741">
        <f ca="1">'7 - Verde Stradale'!N6</f>
        <v>1989</v>
      </c>
      <c r="I6" s="749">
        <f ca="1">'8 - Verde di servizio'!K5</f>
        <v>248880</v>
      </c>
      <c r="J6" s="741">
        <f ca="1">'9 - Verde Speciale'!L5</f>
        <v>0</v>
      </c>
      <c r="K6" s="741">
        <f ca="1">'10 - Filari'!K5</f>
        <v>235</v>
      </c>
      <c r="L6" s="741">
        <f ca="1">'11- Incolti'!K5</f>
        <v>2881846</v>
      </c>
      <c r="M6" s="776">
        <f t="shared" si="0"/>
        <v>3728408</v>
      </c>
      <c r="N6" s="1180"/>
    </row>
    <row r="7" spans="1:31">
      <c r="A7" s="744" t="str">
        <f ca="1">'1 - Parco Urbano'!K6</f>
        <v>Circoscrizione 4</v>
      </c>
      <c r="B7" s="745">
        <f ca="1">'1 - Parco Urbano'!L6</f>
        <v>323287</v>
      </c>
      <c r="C7" s="746">
        <f ca="1">'2 - Giardino Pubblico'!K14</f>
        <v>59306</v>
      </c>
      <c r="D7" s="746">
        <f ca="1">'3 - Giardino di Quartiere'!K6</f>
        <v>62468</v>
      </c>
      <c r="E7" s="745">
        <f ca="1">'4 - Sosta Alberata'!L6</f>
        <v>32750</v>
      </c>
      <c r="F7" s="745">
        <f ca="1">'5 - Verde Residenziale'!M6</f>
        <v>47021</v>
      </c>
      <c r="G7" s="745">
        <f ca="1">'6 - Verde Ornamentale'!L6</f>
        <v>14793</v>
      </c>
      <c r="H7" s="745">
        <f ca="1">'7 - Verde Stradale'!N7</f>
        <v>18736</v>
      </c>
      <c r="I7" s="747">
        <f ca="1">'8 - Verde di servizio'!K6</f>
        <v>213482.12</v>
      </c>
      <c r="J7" s="745">
        <f ca="1">'9 - Verde Speciale'!L6</f>
        <v>324975</v>
      </c>
      <c r="K7" s="745">
        <f ca="1">'10 - Filari'!K6</f>
        <v>5110</v>
      </c>
      <c r="L7" s="745">
        <f ca="1">'11- Incolti'!K6</f>
        <v>268520</v>
      </c>
      <c r="M7" s="776">
        <f t="shared" si="0"/>
        <v>1370448.12</v>
      </c>
      <c r="N7" s="1180"/>
    </row>
    <row r="8" spans="1:31">
      <c r="A8" s="750" t="str">
        <f ca="1">'1 - Parco Urbano'!K7</f>
        <v>Circoscrizione 5</v>
      </c>
      <c r="B8" s="751">
        <f ca="1">'1 - Parco Urbano'!L7</f>
        <v>0</v>
      </c>
      <c r="C8" s="752">
        <f ca="1">'2 - Giardino Pubblico'!K15</f>
        <v>7610</v>
      </c>
      <c r="D8" s="752">
        <f ca="1">'3 - Giardino di Quartiere'!K7</f>
        <v>80332</v>
      </c>
      <c r="E8" s="751">
        <f ca="1">'4 - Sosta Alberata'!L7</f>
        <v>28133</v>
      </c>
      <c r="F8" s="751">
        <f ca="1">'5 - Verde Residenziale'!M8</f>
        <v>38819</v>
      </c>
      <c r="G8" s="751">
        <f ca="1">'6 - Verde Ornamentale'!L7</f>
        <v>22576</v>
      </c>
      <c r="H8" s="751">
        <f ca="1">'7 - Verde Stradale'!N8</f>
        <v>16984</v>
      </c>
      <c r="I8" s="753">
        <f ca="1">'8 - Verde di servizio'!K7</f>
        <v>385066</v>
      </c>
      <c r="J8" s="751">
        <f ca="1">'9 - Verde Speciale'!L8</f>
        <v>2044392</v>
      </c>
      <c r="K8" s="751">
        <f ca="1">'10 - Filari'!K7</f>
        <v>9965</v>
      </c>
      <c r="L8" s="751">
        <f ca="1">'11- Incolti'!K7</f>
        <v>353817</v>
      </c>
      <c r="M8" s="776">
        <f t="shared" si="0"/>
        <v>2987694</v>
      </c>
      <c r="N8" s="1180"/>
    </row>
    <row r="9" spans="1:31" ht="13.5" thickBot="1">
      <c r="A9" s="754" t="s">
        <v>1386</v>
      </c>
      <c r="B9" s="755">
        <f ca="1">'1 - Parco Urbano'!L8</f>
        <v>114704</v>
      </c>
      <c r="C9" s="755">
        <f ca="1">'2 - Giardino Pubblico'!K16</f>
        <v>21254</v>
      </c>
      <c r="D9" s="756">
        <f ca="1">'3 - Giardino di Quartiere'!K8</f>
        <v>19831</v>
      </c>
      <c r="E9" s="755">
        <f ca="1">'4 - Sosta Alberata'!L8</f>
        <v>4872</v>
      </c>
      <c r="F9" s="755">
        <f ca="1">'5 - Verde Residenziale'!M9</f>
        <v>29545</v>
      </c>
      <c r="G9" s="755">
        <f ca="1">'6 - Verde Ornamentale'!L8</f>
        <v>10576</v>
      </c>
      <c r="H9" s="755">
        <f ca="1">'7 - Verde Stradale'!N9</f>
        <v>2787</v>
      </c>
      <c r="I9" s="757">
        <f ca="1">'8 - Verde di servizio'!K8</f>
        <v>119437</v>
      </c>
      <c r="J9" s="755">
        <f ca="1">'9 - Verde Speciale'!L9</f>
        <v>0</v>
      </c>
      <c r="K9" s="755">
        <f ca="1">'10 - Filari'!K8</f>
        <v>645</v>
      </c>
      <c r="L9" s="755">
        <f ca="1">'11- Incolti'!K8</f>
        <v>426961</v>
      </c>
      <c r="M9" s="776">
        <f t="shared" si="0"/>
        <v>750612</v>
      </c>
      <c r="N9" s="1180"/>
    </row>
    <row r="10" spans="1:31" s="430" customFormat="1" ht="13.5" thickTop="1">
      <c r="A10" s="758" t="s">
        <v>1091</v>
      </c>
      <c r="B10" s="759">
        <f ca="1">'1 - Parco Urbano'!L9</f>
        <v>1090775</v>
      </c>
      <c r="C10" s="760">
        <f ca="1">'2 - Giardino Pubblico'!K17</f>
        <v>169098</v>
      </c>
      <c r="D10" s="760">
        <f ca="1">'3 - Giardino di Quartiere'!K9</f>
        <v>235859</v>
      </c>
      <c r="E10" s="761">
        <f ca="1">'4 - Sosta Alberata'!L9</f>
        <v>148359</v>
      </c>
      <c r="F10" s="762">
        <f ca="1">'5 - Verde Residenziale'!M10</f>
        <v>167861</v>
      </c>
      <c r="G10" s="761">
        <f ca="1">'6 - Verde Ornamentale'!L9</f>
        <v>114391</v>
      </c>
      <c r="H10" s="761">
        <f ca="1">'7 - Verde Stradale'!N10</f>
        <v>88223</v>
      </c>
      <c r="I10" s="763">
        <f ca="1">'8 - Verde di servizio'!K9</f>
        <v>1165494.1200000001</v>
      </c>
      <c r="J10" s="761">
        <f ca="1">'9 - Verde Speciale'!L10</f>
        <v>2515014</v>
      </c>
      <c r="K10" s="761">
        <f ca="1">'10 - Filari'!K9</f>
        <v>23585</v>
      </c>
      <c r="L10" s="761">
        <f ca="1">'11- Incolti'!K9</f>
        <v>4849936</v>
      </c>
      <c r="M10" s="776">
        <f t="shared" si="0"/>
        <v>10568595.120000001</v>
      </c>
      <c r="N10" s="764"/>
      <c r="O10" s="127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</row>
    <row r="11" spans="1:31" s="137" customFormat="1">
      <c r="A11" s="765"/>
      <c r="B11" s="766" t="s">
        <v>1090</v>
      </c>
      <c r="C11" s="767"/>
      <c r="D11" s="768"/>
      <c r="E11" s="769"/>
      <c r="F11" s="770"/>
      <c r="G11" s="771"/>
      <c r="H11" s="772"/>
      <c r="I11" s="772"/>
      <c r="J11" s="772"/>
      <c r="K11" s="772"/>
      <c r="L11" s="736" t="s">
        <v>1132</v>
      </c>
      <c r="M11" s="736"/>
      <c r="N11" s="773">
        <f>SUM(B10:L10)</f>
        <v>10568595.120000001</v>
      </c>
    </row>
    <row r="12" spans="1:31" s="137" customFormat="1">
      <c r="A12" s="443"/>
      <c r="C12" s="158"/>
      <c r="D12" s="155"/>
      <c r="E12" s="344"/>
      <c r="F12" s="130"/>
      <c r="G12" s="431"/>
    </row>
    <row r="13" spans="1:31" s="137" customFormat="1">
      <c r="A13" s="128"/>
      <c r="B13" s="141"/>
      <c r="C13" s="158"/>
      <c r="D13" s="155"/>
      <c r="E13" s="344"/>
      <c r="F13" s="130"/>
      <c r="G13" s="431"/>
    </row>
    <row r="14" spans="1:31" s="137" customFormat="1">
      <c r="A14" s="128"/>
      <c r="B14" s="141"/>
      <c r="C14" s="158"/>
      <c r="D14" s="155"/>
      <c r="E14" s="344"/>
      <c r="F14" s="130"/>
      <c r="G14" s="431"/>
    </row>
    <row r="15" spans="1:31" s="137" customFormat="1">
      <c r="A15" s="128"/>
      <c r="B15" s="141"/>
      <c r="C15" s="158"/>
      <c r="D15" s="155"/>
      <c r="E15" s="344"/>
      <c r="F15" s="130"/>
      <c r="G15" s="431"/>
    </row>
    <row r="16" spans="1:31" s="137" customFormat="1">
      <c r="A16" s="128"/>
      <c r="B16" s="141"/>
      <c r="C16" s="158"/>
      <c r="D16" s="155"/>
      <c r="E16" s="344"/>
      <c r="F16" s="130"/>
      <c r="G16" s="431"/>
    </row>
    <row r="17" spans="1:7" s="137" customFormat="1">
      <c r="A17" s="128"/>
      <c r="B17" s="141"/>
      <c r="C17" s="158"/>
      <c r="D17" s="155"/>
      <c r="E17" s="344"/>
      <c r="F17" s="130"/>
      <c r="G17" s="431"/>
    </row>
    <row r="18" spans="1:7" s="137" customFormat="1">
      <c r="A18" s="128"/>
      <c r="B18" s="141"/>
      <c r="C18" s="158"/>
      <c r="D18" s="155"/>
      <c r="E18" s="344"/>
      <c r="F18" s="130"/>
      <c r="G18" s="431"/>
    </row>
    <row r="19" spans="1:7" s="137" customFormat="1">
      <c r="A19" s="128"/>
      <c r="B19" s="141"/>
      <c r="C19" s="158"/>
      <c r="D19" s="155"/>
      <c r="E19" s="344"/>
      <c r="F19" s="130"/>
      <c r="G19" s="431"/>
    </row>
    <row r="20" spans="1:7" s="137" customFormat="1">
      <c r="A20" s="128"/>
      <c r="B20" s="141"/>
      <c r="C20" s="158"/>
      <c r="D20" s="155"/>
      <c r="E20" s="344"/>
      <c r="F20" s="130"/>
      <c r="G20" s="431"/>
    </row>
    <row r="21" spans="1:7" s="137" customFormat="1">
      <c r="A21" s="128"/>
      <c r="B21" s="141"/>
      <c r="C21" s="158"/>
      <c r="D21" s="155"/>
      <c r="E21" s="344"/>
      <c r="F21" s="130"/>
      <c r="G21" s="431"/>
    </row>
    <row r="22" spans="1:7" s="137" customFormat="1">
      <c r="A22" s="128"/>
      <c r="B22" s="141"/>
      <c r="C22" s="158"/>
      <c r="D22" s="155"/>
      <c r="E22" s="344"/>
      <c r="F22" s="130"/>
      <c r="G22" s="431"/>
    </row>
    <row r="23" spans="1:7" s="137" customFormat="1">
      <c r="A23" s="128"/>
      <c r="B23" s="141"/>
      <c r="C23" s="158"/>
      <c r="D23" s="155"/>
      <c r="E23" s="344"/>
      <c r="F23" s="130"/>
      <c r="G23" s="431"/>
    </row>
    <row r="24" spans="1:7" s="137" customFormat="1">
      <c r="A24" s="128"/>
      <c r="B24" s="141"/>
      <c r="C24" s="158"/>
      <c r="D24" s="155"/>
      <c r="E24" s="344"/>
      <c r="F24" s="130"/>
      <c r="G24" s="431"/>
    </row>
    <row r="25" spans="1:7" s="137" customFormat="1">
      <c r="A25" s="128"/>
      <c r="B25" s="141"/>
      <c r="C25" s="158"/>
      <c r="D25" s="155"/>
      <c r="E25" s="344"/>
      <c r="F25" s="130"/>
      <c r="G25" s="431"/>
    </row>
    <row r="26" spans="1:7" s="137" customFormat="1">
      <c r="A26" s="128"/>
      <c r="B26" s="141"/>
      <c r="C26" s="158"/>
      <c r="D26" s="155"/>
      <c r="E26" s="344"/>
      <c r="F26" s="130"/>
      <c r="G26" s="431"/>
    </row>
    <row r="27" spans="1:7" s="137" customFormat="1">
      <c r="A27" s="128"/>
      <c r="B27" s="141"/>
      <c r="C27" s="158"/>
      <c r="D27" s="155"/>
      <c r="E27" s="344"/>
      <c r="F27" s="130"/>
      <c r="G27" s="431"/>
    </row>
    <row r="28" spans="1:7" s="137" customFormat="1">
      <c r="A28" s="128"/>
      <c r="B28" s="141"/>
      <c r="C28" s="158"/>
      <c r="D28" s="155"/>
      <c r="E28" s="344"/>
      <c r="F28" s="130"/>
      <c r="G28" s="431"/>
    </row>
    <row r="29" spans="1:7" s="137" customFormat="1">
      <c r="A29" s="128"/>
      <c r="B29" s="141"/>
      <c r="C29" s="158"/>
      <c r="D29" s="155"/>
      <c r="E29" s="344"/>
      <c r="F29" s="130"/>
      <c r="G29" s="431"/>
    </row>
    <row r="30" spans="1:7" s="137" customFormat="1">
      <c r="A30" s="128"/>
      <c r="B30" s="141"/>
      <c r="C30" s="158"/>
      <c r="D30" s="155"/>
      <c r="E30" s="344"/>
      <c r="F30" s="130"/>
      <c r="G30" s="431"/>
    </row>
    <row r="31" spans="1:7" s="137" customFormat="1">
      <c r="A31" s="128"/>
      <c r="B31" s="141"/>
      <c r="C31" s="158"/>
      <c r="D31" s="155"/>
      <c r="E31" s="344"/>
      <c r="F31" s="130"/>
      <c r="G31" s="431"/>
    </row>
    <row r="32" spans="1:7" s="137" customFormat="1">
      <c r="A32" s="128"/>
      <c r="B32" s="141"/>
      <c r="C32" s="158"/>
      <c r="D32" s="155"/>
      <c r="E32" s="344"/>
      <c r="F32" s="130"/>
      <c r="G32" s="431"/>
    </row>
    <row r="33" spans="1:7" s="137" customFormat="1">
      <c r="A33" s="128"/>
      <c r="B33" s="141"/>
      <c r="C33" s="158"/>
      <c r="D33" s="155"/>
      <c r="E33" s="344"/>
      <c r="F33" s="130"/>
      <c r="G33" s="431"/>
    </row>
    <row r="34" spans="1:7" s="137" customFormat="1">
      <c r="A34" s="128"/>
      <c r="B34" s="141"/>
      <c r="C34" s="158"/>
      <c r="D34" s="155"/>
      <c r="E34" s="344"/>
      <c r="F34" s="130"/>
      <c r="G34" s="431"/>
    </row>
    <row r="35" spans="1:7" s="137" customFormat="1">
      <c r="A35" s="128"/>
      <c r="B35" s="141"/>
      <c r="C35" s="158"/>
      <c r="D35" s="155"/>
      <c r="E35" s="344"/>
      <c r="F35" s="130"/>
      <c r="G35" s="431"/>
    </row>
    <row r="36" spans="1:7" s="137" customFormat="1">
      <c r="A36" s="128"/>
      <c r="B36" s="141"/>
      <c r="C36" s="158"/>
      <c r="D36" s="155"/>
      <c r="E36" s="344"/>
      <c r="F36" s="130"/>
      <c r="G36" s="431"/>
    </row>
    <row r="37" spans="1:7" s="137" customFormat="1">
      <c r="A37" s="128"/>
      <c r="B37" s="141"/>
      <c r="C37" s="158"/>
      <c r="D37" s="155"/>
      <c r="E37" s="344"/>
      <c r="F37" s="130"/>
      <c r="G37" s="431"/>
    </row>
    <row r="38" spans="1:7" s="137" customFormat="1">
      <c r="A38" s="128"/>
      <c r="B38" s="141"/>
      <c r="C38" s="158"/>
      <c r="D38" s="155"/>
      <c r="E38" s="344"/>
      <c r="F38" s="130"/>
      <c r="G38" s="431"/>
    </row>
    <row r="39" spans="1:7" s="137" customFormat="1">
      <c r="A39" s="128"/>
      <c r="B39" s="141"/>
      <c r="C39" s="158"/>
      <c r="D39" s="155"/>
      <c r="E39" s="344"/>
      <c r="F39" s="130"/>
      <c r="G39" s="431"/>
    </row>
    <row r="40" spans="1:7" s="137" customFormat="1">
      <c r="A40" s="128"/>
      <c r="B40" s="141"/>
      <c r="C40" s="158"/>
      <c r="D40" s="155"/>
      <c r="E40" s="344"/>
      <c r="F40" s="130"/>
      <c r="G40" s="431"/>
    </row>
    <row r="41" spans="1:7" s="137" customFormat="1">
      <c r="A41" s="128"/>
      <c r="B41" s="141"/>
      <c r="C41" s="158"/>
      <c r="D41" s="155"/>
      <c r="E41" s="344"/>
      <c r="F41" s="130"/>
      <c r="G41" s="431"/>
    </row>
    <row r="42" spans="1:7" s="137" customFormat="1">
      <c r="A42" s="128"/>
      <c r="B42" s="141"/>
      <c r="C42" s="158"/>
      <c r="D42" s="155"/>
      <c r="E42" s="344"/>
      <c r="F42" s="130"/>
      <c r="G42" s="431"/>
    </row>
    <row r="43" spans="1:7" s="137" customFormat="1">
      <c r="A43" s="128"/>
      <c r="B43" s="141"/>
      <c r="C43" s="158"/>
      <c r="D43" s="155"/>
      <c r="E43" s="344"/>
      <c r="F43" s="130"/>
      <c r="G43" s="431"/>
    </row>
    <row r="44" spans="1:7" s="137" customFormat="1">
      <c r="A44" s="128"/>
      <c r="B44" s="141"/>
      <c r="C44" s="158"/>
      <c r="D44" s="155"/>
      <c r="E44" s="344"/>
      <c r="F44" s="130"/>
      <c r="G44" s="431"/>
    </row>
    <row r="45" spans="1:7" s="137" customFormat="1">
      <c r="A45" s="128"/>
      <c r="B45" s="141"/>
      <c r="C45" s="158"/>
      <c r="D45" s="155"/>
      <c r="E45" s="344"/>
      <c r="F45" s="130"/>
      <c r="G45" s="431"/>
    </row>
    <row r="46" spans="1:7" s="137" customFormat="1">
      <c r="A46" s="128"/>
      <c r="B46" s="141"/>
      <c r="C46" s="158"/>
      <c r="D46" s="155"/>
      <c r="E46" s="344"/>
      <c r="F46" s="130"/>
      <c r="G46" s="431"/>
    </row>
    <row r="47" spans="1:7" s="137" customFormat="1">
      <c r="A47" s="128"/>
      <c r="B47" s="141"/>
      <c r="C47" s="158"/>
      <c r="D47" s="155"/>
      <c r="E47" s="344"/>
      <c r="F47" s="130"/>
      <c r="G47" s="431"/>
    </row>
    <row r="48" spans="1:7" s="137" customFormat="1">
      <c r="A48" s="128"/>
      <c r="B48" s="141"/>
      <c r="C48" s="158"/>
      <c r="D48" s="155"/>
      <c r="E48" s="344"/>
      <c r="F48" s="130"/>
      <c r="G48" s="431"/>
    </row>
    <row r="49" spans="1:7" s="137" customFormat="1">
      <c r="A49" s="128"/>
      <c r="B49" s="141"/>
      <c r="C49" s="158"/>
      <c r="D49" s="155"/>
      <c r="E49" s="344"/>
      <c r="F49" s="130"/>
      <c r="G49" s="431"/>
    </row>
    <row r="50" spans="1:7" s="137" customFormat="1">
      <c r="A50" s="128"/>
      <c r="B50" s="141"/>
      <c r="C50" s="158"/>
      <c r="D50" s="155"/>
      <c r="E50" s="344"/>
      <c r="F50" s="130"/>
      <c r="G50" s="431"/>
    </row>
    <row r="51" spans="1:7" s="137" customFormat="1">
      <c r="A51" s="128"/>
      <c r="B51" s="141"/>
      <c r="C51" s="158"/>
      <c r="D51" s="155"/>
      <c r="E51" s="344"/>
      <c r="F51" s="130"/>
      <c r="G51" s="431"/>
    </row>
    <row r="52" spans="1:7" s="137" customFormat="1">
      <c r="A52" s="128"/>
      <c r="B52" s="141"/>
      <c r="C52" s="158"/>
      <c r="D52" s="155"/>
      <c r="E52" s="344"/>
      <c r="F52" s="130"/>
      <c r="G52" s="431"/>
    </row>
    <row r="53" spans="1:7" s="137" customFormat="1">
      <c r="A53" s="128"/>
      <c r="B53" s="141"/>
      <c r="C53" s="158"/>
      <c r="D53" s="155"/>
      <c r="E53" s="344"/>
      <c r="F53" s="130"/>
      <c r="G53" s="431"/>
    </row>
    <row r="54" spans="1:7" s="137" customFormat="1">
      <c r="A54" s="128"/>
      <c r="B54" s="141"/>
      <c r="C54" s="158"/>
      <c r="D54" s="155"/>
      <c r="E54" s="344"/>
      <c r="F54" s="130"/>
      <c r="G54" s="431"/>
    </row>
    <row r="55" spans="1:7" s="137" customFormat="1">
      <c r="A55" s="128"/>
      <c r="B55" s="141"/>
      <c r="C55" s="158"/>
      <c r="D55" s="155"/>
      <c r="E55" s="344"/>
      <c r="F55" s="130"/>
      <c r="G55" s="431"/>
    </row>
    <row r="56" spans="1:7" s="137" customFormat="1">
      <c r="A56" s="128"/>
      <c r="B56" s="141"/>
      <c r="C56" s="158"/>
      <c r="D56" s="155"/>
      <c r="E56" s="344"/>
      <c r="F56" s="130"/>
      <c r="G56" s="431"/>
    </row>
    <row r="57" spans="1:7" s="137" customFormat="1">
      <c r="A57" s="128"/>
      <c r="B57" s="141"/>
      <c r="C57" s="158"/>
      <c r="D57" s="155"/>
      <c r="E57" s="344"/>
      <c r="F57" s="130"/>
      <c r="G57" s="431"/>
    </row>
    <row r="58" spans="1:7" s="137" customFormat="1">
      <c r="A58" s="128"/>
      <c r="B58" s="141"/>
      <c r="C58" s="158"/>
      <c r="D58" s="155"/>
      <c r="E58" s="344"/>
      <c r="F58" s="130"/>
      <c r="G58" s="431"/>
    </row>
    <row r="59" spans="1:7" s="137" customFormat="1">
      <c r="A59" s="128"/>
      <c r="B59" s="141"/>
      <c r="C59" s="158"/>
      <c r="D59" s="155"/>
      <c r="E59" s="344"/>
      <c r="F59" s="130"/>
      <c r="G59" s="431"/>
    </row>
    <row r="60" spans="1:7" s="137" customFormat="1">
      <c r="A60" s="128"/>
      <c r="B60" s="141"/>
      <c r="C60" s="158"/>
      <c r="D60" s="155"/>
      <c r="E60" s="344"/>
      <c r="F60" s="130"/>
      <c r="G60" s="431"/>
    </row>
    <row r="61" spans="1:7" s="137" customFormat="1">
      <c r="A61" s="128"/>
      <c r="B61" s="141"/>
      <c r="C61" s="158"/>
      <c r="D61" s="155"/>
      <c r="E61" s="344"/>
      <c r="F61" s="130"/>
      <c r="G61" s="431"/>
    </row>
    <row r="62" spans="1:7" s="137" customFormat="1">
      <c r="A62" s="128"/>
      <c r="B62" s="141"/>
      <c r="C62" s="158"/>
      <c r="D62" s="155"/>
      <c r="E62" s="344"/>
      <c r="F62" s="130"/>
      <c r="G62" s="431"/>
    </row>
    <row r="63" spans="1:7" s="137" customFormat="1">
      <c r="A63" s="128"/>
      <c r="B63" s="141"/>
      <c r="C63" s="158"/>
      <c r="D63" s="155"/>
      <c r="E63" s="344"/>
      <c r="F63" s="130"/>
      <c r="G63" s="431"/>
    </row>
    <row r="64" spans="1:7" s="137" customFormat="1">
      <c r="A64" s="128"/>
      <c r="B64" s="141"/>
      <c r="C64" s="158"/>
      <c r="D64" s="155"/>
      <c r="E64" s="344"/>
      <c r="F64" s="130"/>
      <c r="G64" s="431"/>
    </row>
    <row r="65" spans="1:7" s="137" customFormat="1">
      <c r="A65" s="128"/>
      <c r="B65" s="141"/>
      <c r="C65" s="158"/>
      <c r="D65" s="155"/>
      <c r="E65" s="344"/>
      <c r="F65" s="130"/>
      <c r="G65" s="431"/>
    </row>
    <row r="66" spans="1:7" s="137" customFormat="1">
      <c r="A66" s="128"/>
      <c r="B66" s="141"/>
      <c r="C66" s="158"/>
      <c r="D66" s="155"/>
      <c r="E66" s="344"/>
      <c r="F66" s="130"/>
      <c r="G66" s="431"/>
    </row>
    <row r="67" spans="1:7" s="137" customFormat="1">
      <c r="A67" s="128"/>
      <c r="B67" s="141"/>
      <c r="C67" s="158"/>
      <c r="D67" s="155"/>
      <c r="E67" s="344"/>
      <c r="F67" s="130"/>
      <c r="G67" s="431"/>
    </row>
    <row r="68" spans="1:7" s="137" customFormat="1">
      <c r="A68" s="128"/>
      <c r="B68" s="141"/>
      <c r="C68" s="158"/>
      <c r="D68" s="155"/>
      <c r="E68" s="344"/>
      <c r="F68" s="130"/>
      <c r="G68" s="431"/>
    </row>
    <row r="69" spans="1:7" s="137" customFormat="1">
      <c r="A69" s="128"/>
      <c r="B69" s="141"/>
      <c r="C69" s="158"/>
      <c r="D69" s="155"/>
      <c r="E69" s="344"/>
      <c r="F69" s="130"/>
      <c r="G69" s="431"/>
    </row>
    <row r="70" spans="1:7" s="137" customFormat="1">
      <c r="A70" s="128"/>
      <c r="B70" s="141"/>
      <c r="C70" s="158"/>
      <c r="D70" s="155"/>
      <c r="E70" s="344"/>
      <c r="F70" s="130"/>
      <c r="G70" s="431"/>
    </row>
    <row r="71" spans="1:7" s="137" customFormat="1">
      <c r="A71" s="128"/>
      <c r="B71" s="141"/>
      <c r="C71" s="158"/>
      <c r="D71" s="155"/>
      <c r="E71" s="344"/>
      <c r="F71" s="130"/>
      <c r="G71" s="431"/>
    </row>
    <row r="72" spans="1:7" s="137" customFormat="1">
      <c r="A72" s="128"/>
      <c r="B72" s="141"/>
      <c r="C72" s="158"/>
      <c r="D72" s="155"/>
      <c r="E72" s="344"/>
      <c r="F72" s="130"/>
      <c r="G72" s="431"/>
    </row>
    <row r="73" spans="1:7" s="137" customFormat="1">
      <c r="A73" s="128"/>
      <c r="B73" s="141"/>
      <c r="C73" s="158"/>
      <c r="D73" s="155"/>
      <c r="E73" s="344"/>
      <c r="F73" s="130"/>
      <c r="G73" s="431"/>
    </row>
    <row r="74" spans="1:7" s="137" customFormat="1">
      <c r="A74" s="128"/>
      <c r="B74" s="141"/>
      <c r="C74" s="158"/>
      <c r="D74" s="155"/>
      <c r="E74" s="344"/>
      <c r="F74" s="130"/>
      <c r="G74" s="431"/>
    </row>
    <row r="75" spans="1:7" s="137" customFormat="1">
      <c r="A75" s="128"/>
      <c r="B75" s="141"/>
      <c r="C75" s="158"/>
      <c r="D75" s="155"/>
      <c r="E75" s="344"/>
      <c r="F75" s="130"/>
      <c r="G75" s="431"/>
    </row>
    <row r="76" spans="1:7" s="137" customFormat="1">
      <c r="A76" s="128"/>
      <c r="B76" s="141"/>
      <c r="C76" s="158"/>
      <c r="D76" s="155"/>
      <c r="E76" s="344"/>
      <c r="F76" s="130"/>
      <c r="G76" s="431"/>
    </row>
    <row r="77" spans="1:7" s="137" customFormat="1">
      <c r="A77" s="128"/>
      <c r="B77" s="141"/>
      <c r="C77" s="158"/>
      <c r="D77" s="155"/>
      <c r="E77" s="344"/>
      <c r="F77" s="130"/>
      <c r="G77" s="431"/>
    </row>
    <row r="78" spans="1:7" s="137" customFormat="1">
      <c r="A78" s="128"/>
      <c r="B78" s="141"/>
      <c r="C78" s="158"/>
      <c r="D78" s="155"/>
      <c r="E78" s="344"/>
      <c r="F78" s="130"/>
      <c r="G78" s="431"/>
    </row>
    <row r="79" spans="1:7" s="137" customFormat="1">
      <c r="A79" s="128"/>
      <c r="B79" s="141"/>
      <c r="C79" s="158"/>
      <c r="D79" s="155"/>
      <c r="E79" s="344"/>
      <c r="F79" s="130"/>
      <c r="G79" s="431"/>
    </row>
    <row r="80" spans="1:7" s="137" customFormat="1">
      <c r="A80" s="128"/>
      <c r="B80" s="141"/>
      <c r="C80" s="158"/>
      <c r="D80" s="155"/>
      <c r="E80" s="344"/>
      <c r="F80" s="130"/>
      <c r="G80" s="431"/>
    </row>
    <row r="81" spans="1:7" s="137" customFormat="1">
      <c r="A81" s="128"/>
      <c r="B81" s="141"/>
      <c r="C81" s="158"/>
      <c r="D81" s="155"/>
      <c r="E81" s="344"/>
      <c r="F81" s="130"/>
      <c r="G81" s="431"/>
    </row>
    <row r="82" spans="1:7" s="137" customFormat="1">
      <c r="A82" s="128"/>
      <c r="B82" s="141"/>
      <c r="C82" s="158"/>
      <c r="D82" s="155"/>
      <c r="E82" s="344"/>
      <c r="F82" s="130"/>
      <c r="G82" s="431"/>
    </row>
    <row r="83" spans="1:7" s="137" customFormat="1">
      <c r="A83" s="128"/>
      <c r="B83" s="141"/>
      <c r="C83" s="158"/>
      <c r="D83" s="155"/>
      <c r="E83" s="344"/>
      <c r="F83" s="130"/>
      <c r="G83" s="431"/>
    </row>
    <row r="84" spans="1:7" s="137" customFormat="1">
      <c r="A84" s="128"/>
      <c r="B84" s="141"/>
      <c r="C84" s="158"/>
      <c r="D84" s="155"/>
      <c r="E84" s="344"/>
      <c r="F84" s="130"/>
      <c r="G84" s="431"/>
    </row>
    <row r="85" spans="1:7" s="137" customFormat="1">
      <c r="A85" s="128"/>
      <c r="B85" s="141"/>
      <c r="C85" s="158"/>
      <c r="D85" s="155"/>
      <c r="E85" s="344"/>
      <c r="F85" s="130"/>
      <c r="G85" s="431"/>
    </row>
    <row r="86" spans="1:7" s="137" customFormat="1">
      <c r="A86" s="128"/>
      <c r="B86" s="141"/>
      <c r="C86" s="158"/>
      <c r="D86" s="155"/>
      <c r="E86" s="344"/>
      <c r="F86" s="130"/>
      <c r="G86" s="431"/>
    </row>
    <row r="87" spans="1:7" s="137" customFormat="1">
      <c r="A87" s="128"/>
      <c r="B87" s="141"/>
      <c r="C87" s="158"/>
      <c r="D87" s="155"/>
      <c r="E87" s="344"/>
      <c r="F87" s="130"/>
      <c r="G87" s="431"/>
    </row>
    <row r="88" spans="1:7" s="137" customFormat="1">
      <c r="A88" s="128"/>
      <c r="B88" s="141"/>
      <c r="C88" s="158"/>
      <c r="D88" s="155"/>
      <c r="E88" s="344"/>
      <c r="F88" s="130"/>
      <c r="G88" s="431"/>
    </row>
    <row r="89" spans="1:7" s="137" customFormat="1">
      <c r="A89" s="128"/>
      <c r="B89" s="141"/>
      <c r="C89" s="158"/>
      <c r="D89" s="155"/>
      <c r="E89" s="344"/>
      <c r="F89" s="130"/>
      <c r="G89" s="431"/>
    </row>
    <row r="90" spans="1:7" s="137" customFormat="1">
      <c r="A90" s="128"/>
      <c r="B90" s="141"/>
      <c r="C90" s="158"/>
      <c r="D90" s="155"/>
      <c r="E90" s="344"/>
      <c r="F90" s="130"/>
      <c r="G90" s="431"/>
    </row>
    <row r="91" spans="1:7" s="137" customFormat="1">
      <c r="A91" s="128"/>
      <c r="B91" s="141"/>
      <c r="C91" s="158"/>
      <c r="D91" s="155"/>
      <c r="E91" s="344"/>
      <c r="F91" s="130"/>
      <c r="G91" s="431"/>
    </row>
    <row r="92" spans="1:7" s="137" customFormat="1">
      <c r="A92" s="128"/>
      <c r="B92" s="141"/>
      <c r="C92" s="158"/>
      <c r="D92" s="155"/>
      <c r="E92" s="344"/>
      <c r="F92" s="130"/>
      <c r="G92" s="431"/>
    </row>
    <row r="93" spans="1:7" s="137" customFormat="1">
      <c r="A93" s="128"/>
      <c r="B93" s="141"/>
      <c r="C93" s="158"/>
      <c r="D93" s="155"/>
      <c r="E93" s="344"/>
      <c r="F93" s="130"/>
      <c r="G93" s="431"/>
    </row>
    <row r="94" spans="1:7" s="137" customFormat="1">
      <c r="A94" s="128"/>
      <c r="B94" s="141"/>
      <c r="C94" s="158"/>
      <c r="D94" s="155"/>
      <c r="E94" s="344"/>
      <c r="F94" s="130"/>
      <c r="G94" s="431"/>
    </row>
    <row r="95" spans="1:7" s="137" customFormat="1">
      <c r="A95" s="128"/>
      <c r="B95" s="141"/>
      <c r="C95" s="158"/>
      <c r="D95" s="155"/>
      <c r="E95" s="344"/>
      <c r="F95" s="130"/>
      <c r="G95" s="431"/>
    </row>
    <row r="96" spans="1:7" s="137" customFormat="1">
      <c r="A96" s="128"/>
      <c r="B96" s="141"/>
      <c r="C96" s="158"/>
      <c r="D96" s="155"/>
      <c r="E96" s="344"/>
      <c r="F96" s="130"/>
      <c r="G96" s="431"/>
    </row>
    <row r="97" spans="1:7" s="137" customFormat="1">
      <c r="A97" s="128"/>
      <c r="B97" s="141"/>
      <c r="C97" s="158"/>
      <c r="D97" s="155"/>
      <c r="E97" s="344"/>
      <c r="F97" s="130"/>
      <c r="G97" s="431"/>
    </row>
    <row r="98" spans="1:7" s="137" customFormat="1">
      <c r="A98" s="128"/>
      <c r="B98" s="141"/>
      <c r="C98" s="158"/>
      <c r="D98" s="155"/>
      <c r="E98" s="344"/>
      <c r="F98" s="130"/>
      <c r="G98" s="431"/>
    </row>
    <row r="99" spans="1:7" s="137" customFormat="1">
      <c r="A99" s="128"/>
      <c r="B99" s="141"/>
      <c r="C99" s="158"/>
      <c r="D99" s="155"/>
      <c r="E99" s="344"/>
      <c r="F99" s="130"/>
      <c r="G99" s="431"/>
    </row>
    <row r="100" spans="1:7" s="137" customFormat="1">
      <c r="A100" s="128"/>
      <c r="B100" s="141"/>
      <c r="C100" s="158"/>
      <c r="D100" s="155"/>
      <c r="E100" s="344"/>
      <c r="F100" s="130"/>
      <c r="G100" s="431"/>
    </row>
    <row r="101" spans="1:7" s="137" customFormat="1">
      <c r="A101" s="128"/>
      <c r="B101" s="141"/>
      <c r="C101" s="158"/>
      <c r="D101" s="155"/>
      <c r="E101" s="344"/>
      <c r="F101" s="130"/>
      <c r="G101" s="431"/>
    </row>
    <row r="102" spans="1:7" s="137" customFormat="1">
      <c r="A102" s="128"/>
      <c r="B102" s="141"/>
      <c r="C102" s="158"/>
      <c r="D102" s="155"/>
      <c r="E102" s="344"/>
      <c r="F102" s="130"/>
      <c r="G102" s="431"/>
    </row>
    <row r="103" spans="1:7" s="137" customFormat="1">
      <c r="A103" s="128"/>
      <c r="B103" s="141"/>
      <c r="C103" s="158"/>
      <c r="D103" s="155"/>
      <c r="E103" s="344"/>
      <c r="F103" s="130"/>
      <c r="G103" s="431"/>
    </row>
    <row r="104" spans="1:7" s="137" customFormat="1">
      <c r="A104" s="128"/>
      <c r="B104" s="141"/>
      <c r="C104" s="158"/>
      <c r="D104" s="155"/>
      <c r="E104" s="344"/>
      <c r="F104" s="130"/>
      <c r="G104" s="431"/>
    </row>
    <row r="105" spans="1:7" s="137" customFormat="1">
      <c r="A105" s="128"/>
      <c r="B105" s="141"/>
      <c r="C105" s="158"/>
      <c r="D105" s="155"/>
      <c r="E105" s="344"/>
      <c r="F105" s="130"/>
      <c r="G105" s="431"/>
    </row>
    <row r="106" spans="1:7" s="137" customFormat="1">
      <c r="A106" s="128"/>
      <c r="B106" s="141"/>
      <c r="C106" s="158"/>
      <c r="D106" s="155"/>
      <c r="E106" s="344"/>
      <c r="F106" s="130"/>
      <c r="G106" s="431"/>
    </row>
    <row r="107" spans="1:7" s="137" customFormat="1">
      <c r="A107" s="128"/>
      <c r="B107" s="141"/>
      <c r="C107" s="158"/>
      <c r="D107" s="155"/>
      <c r="E107" s="344"/>
      <c r="F107" s="130"/>
      <c r="G107" s="431"/>
    </row>
    <row r="108" spans="1:7" s="137" customFormat="1">
      <c r="A108" s="128"/>
      <c r="B108" s="141"/>
      <c r="C108" s="158"/>
      <c r="D108" s="155"/>
      <c r="E108" s="344"/>
      <c r="F108" s="130"/>
      <c r="G108" s="431"/>
    </row>
    <row r="109" spans="1:7" s="137" customFormat="1">
      <c r="A109" s="128"/>
      <c r="B109" s="141"/>
      <c r="C109" s="158"/>
      <c r="D109" s="155"/>
      <c r="E109" s="344"/>
      <c r="F109" s="130"/>
      <c r="G109" s="431"/>
    </row>
    <row r="110" spans="1:7" s="137" customFormat="1">
      <c r="A110" s="128"/>
      <c r="B110" s="141"/>
      <c r="C110" s="158"/>
      <c r="D110" s="155"/>
      <c r="E110" s="344"/>
      <c r="F110" s="130"/>
      <c r="G110" s="431"/>
    </row>
    <row r="111" spans="1:7" s="137" customFormat="1">
      <c r="A111" s="128"/>
      <c r="B111" s="141"/>
      <c r="C111" s="158"/>
      <c r="D111" s="155"/>
      <c r="E111" s="344"/>
      <c r="F111" s="130"/>
      <c r="G111" s="431"/>
    </row>
    <row r="112" spans="1:7" s="137" customFormat="1">
      <c r="A112" s="128"/>
      <c r="B112" s="141"/>
      <c r="C112" s="158"/>
      <c r="D112" s="155"/>
      <c r="E112" s="344"/>
      <c r="F112" s="130"/>
      <c r="G112" s="431"/>
    </row>
    <row r="113" spans="1:7" s="137" customFormat="1">
      <c r="A113" s="128"/>
      <c r="B113" s="141"/>
      <c r="C113" s="158"/>
      <c r="D113" s="155"/>
      <c r="E113" s="344"/>
      <c r="F113" s="130"/>
      <c r="G113" s="431"/>
    </row>
    <row r="114" spans="1:7" s="137" customFormat="1">
      <c r="A114" s="128"/>
      <c r="B114" s="141"/>
      <c r="C114" s="158"/>
      <c r="D114" s="155"/>
      <c r="E114" s="344"/>
      <c r="F114" s="130"/>
      <c r="G114" s="431"/>
    </row>
    <row r="115" spans="1:7" s="137" customFormat="1">
      <c r="A115" s="128"/>
      <c r="B115" s="141"/>
      <c r="C115" s="158"/>
      <c r="D115" s="155"/>
      <c r="E115" s="344"/>
      <c r="F115" s="130"/>
      <c r="G115" s="431"/>
    </row>
    <row r="116" spans="1:7" s="137" customFormat="1">
      <c r="A116" s="128"/>
      <c r="B116" s="141"/>
      <c r="C116" s="158"/>
      <c r="D116" s="155"/>
      <c r="E116" s="344"/>
      <c r="F116" s="130"/>
      <c r="G116" s="431"/>
    </row>
    <row r="117" spans="1:7" s="137" customFormat="1">
      <c r="A117" s="128"/>
      <c r="B117" s="141"/>
      <c r="C117" s="158"/>
      <c r="D117" s="155"/>
      <c r="E117" s="344"/>
      <c r="F117" s="130"/>
      <c r="G117" s="431"/>
    </row>
    <row r="118" spans="1:7" s="137" customFormat="1">
      <c r="A118" s="128"/>
      <c r="B118" s="141"/>
      <c r="C118" s="158"/>
      <c r="D118" s="155"/>
      <c r="E118" s="344"/>
      <c r="F118" s="130"/>
      <c r="G118" s="431"/>
    </row>
    <row r="119" spans="1:7" s="137" customFormat="1">
      <c r="A119" s="128"/>
      <c r="B119" s="141"/>
      <c r="C119" s="158"/>
      <c r="D119" s="155"/>
      <c r="E119" s="344"/>
      <c r="F119" s="130"/>
      <c r="G119" s="431"/>
    </row>
    <row r="120" spans="1:7" s="137" customFormat="1">
      <c r="A120" s="128"/>
      <c r="B120" s="141"/>
      <c r="C120" s="158"/>
      <c r="D120" s="155"/>
      <c r="E120" s="344"/>
      <c r="F120" s="130"/>
      <c r="G120" s="431"/>
    </row>
    <row r="121" spans="1:7" s="137" customFormat="1">
      <c r="A121" s="128"/>
      <c r="B121" s="141"/>
      <c r="C121" s="158"/>
      <c r="D121" s="155"/>
      <c r="E121" s="344"/>
      <c r="F121" s="130"/>
      <c r="G121" s="431"/>
    </row>
    <row r="122" spans="1:7" s="137" customFormat="1">
      <c r="A122" s="128"/>
      <c r="B122" s="141"/>
      <c r="C122" s="158"/>
      <c r="D122" s="155"/>
      <c r="E122" s="344"/>
      <c r="F122" s="130"/>
      <c r="G122" s="431"/>
    </row>
    <row r="123" spans="1:7" s="137" customFormat="1">
      <c r="A123" s="128"/>
      <c r="B123" s="141"/>
      <c r="C123" s="158"/>
      <c r="D123" s="155"/>
      <c r="E123" s="344"/>
      <c r="F123" s="130"/>
      <c r="G123" s="431"/>
    </row>
    <row r="124" spans="1:7" s="137" customFormat="1">
      <c r="A124" s="128"/>
      <c r="B124" s="141"/>
      <c r="C124" s="158"/>
      <c r="D124" s="155"/>
      <c r="E124" s="344"/>
      <c r="F124" s="130"/>
      <c r="G124" s="431"/>
    </row>
    <row r="125" spans="1:7" s="137" customFormat="1">
      <c r="A125" s="128"/>
      <c r="B125" s="141"/>
      <c r="C125" s="158"/>
      <c r="D125" s="155"/>
      <c r="E125" s="344"/>
      <c r="F125" s="130"/>
      <c r="G125" s="431"/>
    </row>
    <row r="126" spans="1:7" s="137" customFormat="1">
      <c r="A126" s="128"/>
      <c r="B126" s="141"/>
      <c r="C126" s="158"/>
      <c r="D126" s="155"/>
      <c r="E126" s="344"/>
      <c r="F126" s="130"/>
      <c r="G126" s="431"/>
    </row>
    <row r="127" spans="1:7" s="137" customFormat="1">
      <c r="A127" s="128"/>
      <c r="B127" s="141"/>
      <c r="C127" s="158"/>
      <c r="D127" s="155"/>
      <c r="E127" s="344"/>
      <c r="F127" s="130"/>
      <c r="G127" s="431"/>
    </row>
    <row r="128" spans="1:7" s="137" customFormat="1">
      <c r="A128" s="128"/>
      <c r="B128" s="141"/>
      <c r="C128" s="158"/>
      <c r="D128" s="155"/>
      <c r="E128" s="344"/>
      <c r="F128" s="130"/>
      <c r="G128" s="431"/>
    </row>
    <row r="129" spans="1:7" s="137" customFormat="1">
      <c r="A129" s="128"/>
      <c r="B129" s="141"/>
      <c r="C129" s="158"/>
      <c r="D129" s="155"/>
      <c r="E129" s="344"/>
      <c r="F129" s="130"/>
      <c r="G129" s="431"/>
    </row>
    <row r="130" spans="1:7" s="137" customFormat="1">
      <c r="A130" s="128"/>
      <c r="B130" s="141"/>
      <c r="C130" s="158"/>
      <c r="D130" s="155"/>
      <c r="E130" s="344"/>
      <c r="F130" s="130"/>
      <c r="G130" s="431"/>
    </row>
    <row r="131" spans="1:7" s="137" customFormat="1">
      <c r="A131" s="128"/>
      <c r="B131" s="141"/>
      <c r="C131" s="158"/>
      <c r="D131" s="155"/>
      <c r="E131" s="344"/>
      <c r="F131" s="130"/>
      <c r="G131" s="431"/>
    </row>
    <row r="132" spans="1:7" s="137" customFormat="1">
      <c r="A132" s="128"/>
      <c r="B132" s="141"/>
      <c r="C132" s="158"/>
      <c r="D132" s="155"/>
      <c r="E132" s="344"/>
      <c r="F132" s="130"/>
      <c r="G132" s="431"/>
    </row>
    <row r="133" spans="1:7" s="137" customFormat="1">
      <c r="A133" s="128"/>
      <c r="B133" s="141"/>
      <c r="C133" s="158"/>
      <c r="D133" s="155"/>
      <c r="E133" s="344"/>
      <c r="F133" s="130"/>
      <c r="G133" s="431"/>
    </row>
    <row r="134" spans="1:7" s="137" customFormat="1">
      <c r="A134" s="128"/>
      <c r="B134" s="141"/>
      <c r="C134" s="158"/>
      <c r="D134" s="155"/>
      <c r="E134" s="344"/>
      <c r="F134" s="130"/>
      <c r="G134" s="431"/>
    </row>
    <row r="135" spans="1:7" s="137" customFormat="1">
      <c r="A135" s="128"/>
      <c r="B135" s="141"/>
      <c r="C135" s="158"/>
      <c r="D135" s="155"/>
      <c r="E135" s="344"/>
      <c r="F135" s="130"/>
      <c r="G135" s="431"/>
    </row>
    <row r="136" spans="1:7" s="137" customFormat="1">
      <c r="A136" s="128"/>
      <c r="B136" s="141"/>
      <c r="C136" s="158"/>
      <c r="D136" s="155"/>
      <c r="E136" s="344"/>
      <c r="F136" s="130"/>
      <c r="G136" s="431"/>
    </row>
    <row r="137" spans="1:7" s="137" customFormat="1">
      <c r="A137" s="128"/>
      <c r="B137" s="141"/>
      <c r="C137" s="158"/>
      <c r="D137" s="155"/>
      <c r="E137" s="344"/>
      <c r="F137" s="130"/>
      <c r="G137" s="431"/>
    </row>
    <row r="138" spans="1:7" s="137" customFormat="1">
      <c r="A138" s="128"/>
      <c r="B138" s="141"/>
      <c r="C138" s="158"/>
      <c r="D138" s="155"/>
      <c r="E138" s="344"/>
      <c r="F138" s="130"/>
      <c r="G138" s="431"/>
    </row>
    <row r="139" spans="1:7" s="137" customFormat="1">
      <c r="A139" s="128"/>
      <c r="B139" s="141"/>
      <c r="C139" s="158"/>
      <c r="D139" s="155"/>
      <c r="E139" s="344"/>
      <c r="F139" s="130"/>
      <c r="G139" s="431"/>
    </row>
    <row r="140" spans="1:7" s="137" customFormat="1">
      <c r="A140" s="128"/>
      <c r="B140" s="141"/>
      <c r="C140" s="158"/>
      <c r="D140" s="155"/>
      <c r="E140" s="344"/>
      <c r="F140" s="130"/>
      <c r="G140" s="431"/>
    </row>
    <row r="141" spans="1:7" s="137" customFormat="1">
      <c r="A141" s="128"/>
      <c r="B141" s="141"/>
      <c r="C141" s="158"/>
      <c r="D141" s="155"/>
      <c r="E141" s="344"/>
      <c r="F141" s="130"/>
      <c r="G141" s="431"/>
    </row>
    <row r="142" spans="1:7" s="137" customFormat="1">
      <c r="A142" s="128"/>
      <c r="B142" s="141"/>
      <c r="C142" s="158"/>
      <c r="D142" s="155"/>
      <c r="E142" s="344"/>
      <c r="F142" s="130"/>
      <c r="G142" s="431"/>
    </row>
    <row r="143" spans="1:7" s="137" customFormat="1">
      <c r="A143" s="128"/>
      <c r="B143" s="141"/>
      <c r="C143" s="158"/>
      <c r="D143" s="155"/>
      <c r="E143" s="344"/>
      <c r="F143" s="130"/>
      <c r="G143" s="431"/>
    </row>
    <row r="144" spans="1:7" s="137" customFormat="1">
      <c r="A144" s="128"/>
      <c r="B144" s="141"/>
      <c r="C144" s="158"/>
      <c r="D144" s="155"/>
      <c r="E144" s="344"/>
      <c r="F144" s="130"/>
      <c r="G144" s="431"/>
    </row>
    <row r="145" spans="1:7" s="137" customFormat="1">
      <c r="A145" s="128"/>
      <c r="B145" s="141"/>
      <c r="C145" s="158"/>
      <c r="D145" s="155"/>
      <c r="E145" s="344"/>
      <c r="F145" s="130"/>
      <c r="G145" s="431"/>
    </row>
    <row r="146" spans="1:7" s="137" customFormat="1">
      <c r="A146" s="128"/>
      <c r="B146" s="141"/>
      <c r="C146" s="158"/>
      <c r="D146" s="155"/>
      <c r="E146" s="344"/>
      <c r="F146" s="130"/>
      <c r="G146" s="431"/>
    </row>
    <row r="147" spans="1:7" s="137" customFormat="1">
      <c r="A147" s="128"/>
      <c r="B147" s="141"/>
      <c r="C147" s="158"/>
      <c r="D147" s="155"/>
      <c r="E147" s="344"/>
      <c r="F147" s="130"/>
      <c r="G147" s="431"/>
    </row>
    <row r="148" spans="1:7" s="137" customFormat="1">
      <c r="A148" s="128"/>
      <c r="B148" s="141"/>
      <c r="C148" s="158"/>
      <c r="D148" s="155"/>
      <c r="E148" s="344"/>
      <c r="F148" s="130"/>
      <c r="G148" s="431"/>
    </row>
    <row r="149" spans="1:7" s="137" customFormat="1">
      <c r="A149" s="128"/>
      <c r="B149" s="141"/>
      <c r="C149" s="158"/>
      <c r="D149" s="155"/>
      <c r="E149" s="344"/>
      <c r="F149" s="130"/>
      <c r="G149" s="431"/>
    </row>
    <row r="150" spans="1:7" s="137" customFormat="1">
      <c r="A150" s="128"/>
      <c r="B150" s="141"/>
      <c r="C150" s="158"/>
      <c r="D150" s="155"/>
      <c r="E150" s="344"/>
      <c r="F150" s="130"/>
      <c r="G150" s="431"/>
    </row>
    <row r="151" spans="1:7" s="137" customFormat="1">
      <c r="A151" s="128"/>
      <c r="B151" s="141"/>
      <c r="C151" s="158"/>
      <c r="D151" s="155"/>
      <c r="E151" s="344"/>
      <c r="F151" s="130"/>
      <c r="G151" s="431"/>
    </row>
    <row r="152" spans="1:7" s="137" customFormat="1">
      <c r="A152" s="128"/>
      <c r="B152" s="141"/>
      <c r="C152" s="158"/>
      <c r="D152" s="155"/>
      <c r="E152" s="344"/>
      <c r="F152" s="130"/>
      <c r="G152" s="431"/>
    </row>
    <row r="153" spans="1:7" s="137" customFormat="1">
      <c r="A153" s="128"/>
      <c r="B153" s="141"/>
      <c r="C153" s="158"/>
      <c r="D153" s="155"/>
      <c r="E153" s="344"/>
      <c r="F153" s="130"/>
      <c r="G153" s="431"/>
    </row>
    <row r="154" spans="1:7" s="137" customFormat="1">
      <c r="A154" s="128"/>
      <c r="B154" s="141"/>
      <c r="C154" s="158"/>
      <c r="D154" s="155"/>
      <c r="E154" s="344"/>
      <c r="F154" s="130"/>
      <c r="G154" s="431"/>
    </row>
    <row r="155" spans="1:7" s="137" customFormat="1">
      <c r="A155" s="128"/>
      <c r="B155" s="141"/>
      <c r="C155" s="158"/>
      <c r="D155" s="155"/>
      <c r="E155" s="344"/>
      <c r="F155" s="130"/>
      <c r="G155" s="431"/>
    </row>
    <row r="156" spans="1:7" s="137" customFormat="1">
      <c r="A156" s="128"/>
      <c r="B156" s="141"/>
      <c r="C156" s="158"/>
      <c r="D156" s="155"/>
      <c r="E156" s="344"/>
      <c r="F156" s="130"/>
      <c r="G156" s="431"/>
    </row>
    <row r="157" spans="1:7" s="137" customFormat="1">
      <c r="A157" s="128"/>
      <c r="B157" s="141"/>
      <c r="C157" s="158"/>
      <c r="D157" s="155"/>
      <c r="E157" s="344"/>
      <c r="F157" s="130"/>
      <c r="G157" s="431"/>
    </row>
    <row r="158" spans="1:7" s="137" customFormat="1">
      <c r="A158" s="128"/>
      <c r="B158" s="141"/>
      <c r="C158" s="158"/>
      <c r="D158" s="155"/>
      <c r="E158" s="344"/>
      <c r="F158" s="130"/>
      <c r="G158" s="431"/>
    </row>
    <row r="159" spans="1:7" s="137" customFormat="1">
      <c r="A159" s="128"/>
      <c r="B159" s="141"/>
      <c r="C159" s="158"/>
      <c r="D159" s="155"/>
      <c r="E159" s="344"/>
      <c r="F159" s="130"/>
      <c r="G159" s="431"/>
    </row>
    <row r="160" spans="1:7" s="137" customFormat="1">
      <c r="A160" s="128"/>
      <c r="B160" s="141"/>
      <c r="C160" s="158"/>
      <c r="D160" s="155"/>
      <c r="E160" s="344"/>
      <c r="F160" s="130"/>
      <c r="G160" s="431"/>
    </row>
    <row r="161" spans="1:7" s="137" customFormat="1">
      <c r="A161" s="128"/>
      <c r="B161" s="141"/>
      <c r="C161" s="158"/>
      <c r="D161" s="155"/>
      <c r="E161" s="344"/>
      <c r="F161" s="130"/>
      <c r="G161" s="431"/>
    </row>
    <row r="162" spans="1:7" s="137" customFormat="1">
      <c r="A162" s="128"/>
      <c r="B162" s="141"/>
      <c r="C162" s="158"/>
      <c r="D162" s="155"/>
      <c r="E162" s="344"/>
      <c r="F162" s="130"/>
      <c r="G162" s="431"/>
    </row>
    <row r="163" spans="1:7" s="137" customFormat="1">
      <c r="A163" s="128"/>
      <c r="B163" s="141"/>
      <c r="C163" s="158"/>
      <c r="D163" s="155"/>
      <c r="E163" s="344"/>
      <c r="F163" s="130"/>
      <c r="G163" s="431"/>
    </row>
    <row r="164" spans="1:7" s="137" customFormat="1">
      <c r="A164" s="128"/>
      <c r="B164" s="141"/>
      <c r="C164" s="158"/>
      <c r="D164" s="155"/>
      <c r="E164" s="344"/>
      <c r="F164" s="130"/>
      <c r="G164" s="431"/>
    </row>
    <row r="165" spans="1:7" s="137" customFormat="1">
      <c r="A165" s="128"/>
      <c r="B165" s="141"/>
      <c r="C165" s="158"/>
      <c r="D165" s="155"/>
      <c r="E165" s="344"/>
      <c r="F165" s="130"/>
      <c r="G165" s="431"/>
    </row>
    <row r="166" spans="1:7" s="137" customFormat="1">
      <c r="A166" s="128"/>
      <c r="B166" s="141"/>
      <c r="C166" s="158"/>
      <c r="D166" s="155"/>
      <c r="E166" s="344"/>
      <c r="F166" s="130"/>
      <c r="G166" s="431"/>
    </row>
    <row r="167" spans="1:7" s="137" customFormat="1">
      <c r="A167" s="128"/>
      <c r="B167" s="141"/>
      <c r="C167" s="158"/>
      <c r="D167" s="155"/>
      <c r="E167" s="344"/>
      <c r="F167" s="130"/>
      <c r="G167" s="431"/>
    </row>
    <row r="168" spans="1:7" s="137" customFormat="1">
      <c r="A168" s="128"/>
      <c r="B168" s="141"/>
      <c r="C168" s="158"/>
      <c r="D168" s="155"/>
      <c r="E168" s="344"/>
      <c r="F168" s="130"/>
      <c r="G168" s="431"/>
    </row>
    <row r="169" spans="1:7" s="137" customFormat="1">
      <c r="A169" s="128"/>
      <c r="B169" s="141"/>
      <c r="C169" s="158"/>
      <c r="D169" s="155"/>
      <c r="E169" s="344"/>
      <c r="F169" s="130"/>
      <c r="G169" s="431"/>
    </row>
    <row r="170" spans="1:7" s="137" customFormat="1">
      <c r="A170" s="128"/>
      <c r="B170" s="141"/>
      <c r="C170" s="158"/>
      <c r="D170" s="155"/>
      <c r="E170" s="344"/>
      <c r="F170" s="130"/>
      <c r="G170" s="431"/>
    </row>
    <row r="171" spans="1:7" s="137" customFormat="1">
      <c r="A171" s="128"/>
      <c r="B171" s="141"/>
      <c r="C171" s="158"/>
      <c r="D171" s="155"/>
      <c r="E171" s="344"/>
      <c r="F171" s="130"/>
      <c r="G171" s="431"/>
    </row>
    <row r="172" spans="1:7" s="137" customFormat="1">
      <c r="A172" s="128"/>
      <c r="B172" s="141"/>
      <c r="C172" s="158"/>
      <c r="D172" s="155"/>
      <c r="E172" s="344"/>
      <c r="F172" s="130"/>
      <c r="G172" s="431"/>
    </row>
    <row r="173" spans="1:7" s="137" customFormat="1">
      <c r="A173" s="128"/>
      <c r="B173" s="141"/>
      <c r="C173" s="158"/>
      <c r="D173" s="155"/>
      <c r="E173" s="344"/>
      <c r="F173" s="130"/>
      <c r="G173" s="431"/>
    </row>
    <row r="174" spans="1:7" s="137" customFormat="1">
      <c r="A174" s="128"/>
      <c r="B174" s="141"/>
      <c r="C174" s="158"/>
      <c r="D174" s="155"/>
      <c r="E174" s="344"/>
      <c r="F174" s="130"/>
      <c r="G174" s="431"/>
    </row>
    <row r="175" spans="1:7" s="137" customFormat="1">
      <c r="A175" s="128"/>
      <c r="B175" s="141"/>
      <c r="C175" s="158"/>
      <c r="D175" s="155"/>
      <c r="E175" s="344"/>
      <c r="F175" s="130"/>
      <c r="G175" s="431"/>
    </row>
    <row r="176" spans="1:7" s="137" customFormat="1">
      <c r="A176" s="128"/>
      <c r="B176" s="141"/>
      <c r="C176" s="158"/>
      <c r="D176" s="155"/>
      <c r="E176" s="344"/>
      <c r="F176" s="130"/>
      <c r="G176" s="431"/>
    </row>
    <row r="177" spans="1:7" s="137" customFormat="1">
      <c r="A177" s="128"/>
      <c r="B177" s="141"/>
      <c r="C177" s="158"/>
      <c r="D177" s="155"/>
      <c r="E177" s="344"/>
      <c r="F177" s="130"/>
      <c r="G177" s="431"/>
    </row>
    <row r="178" spans="1:7" s="137" customFormat="1">
      <c r="A178" s="128"/>
      <c r="B178" s="141"/>
      <c r="C178" s="158"/>
      <c r="D178" s="155"/>
      <c r="E178" s="344"/>
      <c r="F178" s="130"/>
      <c r="G178" s="431"/>
    </row>
    <row r="179" spans="1:7" s="137" customFormat="1">
      <c r="A179" s="128"/>
      <c r="B179" s="141"/>
      <c r="C179" s="158"/>
      <c r="D179" s="155"/>
      <c r="E179" s="344"/>
      <c r="F179" s="130"/>
      <c r="G179" s="431"/>
    </row>
    <row r="180" spans="1:7" s="137" customFormat="1">
      <c r="A180" s="128"/>
      <c r="B180" s="141"/>
      <c r="C180" s="158"/>
      <c r="D180" s="155"/>
      <c r="E180" s="344"/>
      <c r="F180" s="130"/>
      <c r="G180" s="431"/>
    </row>
    <row r="181" spans="1:7" s="137" customFormat="1">
      <c r="A181" s="128"/>
      <c r="B181" s="141"/>
      <c r="C181" s="158"/>
      <c r="D181" s="155"/>
      <c r="E181" s="344"/>
      <c r="F181" s="130"/>
      <c r="G181" s="431"/>
    </row>
    <row r="182" spans="1:7" s="137" customFormat="1">
      <c r="A182" s="128"/>
      <c r="B182" s="141"/>
      <c r="C182" s="158"/>
      <c r="D182" s="155"/>
      <c r="E182" s="344"/>
      <c r="F182" s="130"/>
      <c r="G182" s="431"/>
    </row>
    <row r="183" spans="1:7" s="137" customFormat="1">
      <c r="A183" s="128"/>
      <c r="B183" s="141"/>
      <c r="C183" s="158"/>
      <c r="D183" s="155"/>
      <c r="E183" s="344"/>
      <c r="F183" s="130"/>
      <c r="G183" s="431"/>
    </row>
    <row r="184" spans="1:7" s="137" customFormat="1">
      <c r="A184" s="128"/>
      <c r="B184" s="141"/>
      <c r="C184" s="158"/>
      <c r="D184" s="155"/>
      <c r="E184" s="344"/>
      <c r="F184" s="130"/>
      <c r="G184" s="431"/>
    </row>
    <row r="185" spans="1:7" s="137" customFormat="1">
      <c r="A185" s="128"/>
      <c r="B185" s="141"/>
      <c r="C185" s="158"/>
      <c r="D185" s="155"/>
      <c r="E185" s="344"/>
      <c r="F185" s="130"/>
      <c r="G185" s="431"/>
    </row>
    <row r="186" spans="1:7" s="137" customFormat="1">
      <c r="A186" s="128"/>
      <c r="B186" s="141"/>
      <c r="C186" s="158"/>
      <c r="D186" s="155"/>
      <c r="E186" s="344"/>
      <c r="F186" s="130"/>
      <c r="G186" s="431"/>
    </row>
    <row r="187" spans="1:7" s="137" customFormat="1">
      <c r="A187" s="128"/>
      <c r="B187" s="141"/>
      <c r="C187" s="158"/>
      <c r="D187" s="155"/>
      <c r="E187" s="344"/>
      <c r="F187" s="130"/>
      <c r="G187" s="431"/>
    </row>
    <row r="188" spans="1:7" s="137" customFormat="1">
      <c r="A188" s="128"/>
      <c r="B188" s="141"/>
      <c r="C188" s="158"/>
      <c r="D188" s="155"/>
      <c r="E188" s="344"/>
      <c r="F188" s="130"/>
      <c r="G188" s="431"/>
    </row>
    <row r="189" spans="1:7" s="137" customFormat="1">
      <c r="A189" s="128"/>
      <c r="B189" s="141"/>
      <c r="C189" s="158"/>
      <c r="D189" s="155"/>
      <c r="E189" s="344"/>
      <c r="F189" s="130"/>
      <c r="G189" s="431"/>
    </row>
    <row r="190" spans="1:7" s="137" customFormat="1">
      <c r="A190" s="128"/>
      <c r="B190" s="141"/>
      <c r="C190" s="158"/>
      <c r="D190" s="155"/>
      <c r="E190" s="344"/>
      <c r="F190" s="130"/>
      <c r="G190" s="431"/>
    </row>
    <row r="191" spans="1:7" s="137" customFormat="1">
      <c r="A191" s="128"/>
      <c r="B191" s="141"/>
      <c r="C191" s="158"/>
      <c r="D191" s="155"/>
      <c r="E191" s="344"/>
      <c r="F191" s="130"/>
      <c r="G191" s="431"/>
    </row>
    <row r="192" spans="1:7" s="137" customFormat="1">
      <c r="A192" s="128"/>
      <c r="B192" s="141"/>
      <c r="C192" s="158"/>
      <c r="D192" s="155"/>
      <c r="E192" s="344"/>
      <c r="F192" s="130"/>
      <c r="G192" s="431"/>
    </row>
    <row r="193" spans="1:7" s="137" customFormat="1">
      <c r="A193" s="128"/>
      <c r="B193" s="141"/>
      <c r="C193" s="158"/>
      <c r="D193" s="155"/>
      <c r="E193" s="344"/>
      <c r="F193" s="130"/>
      <c r="G193" s="431"/>
    </row>
    <row r="194" spans="1:7" s="137" customFormat="1">
      <c r="A194" s="128"/>
      <c r="B194" s="141"/>
      <c r="C194" s="158"/>
      <c r="D194" s="155"/>
      <c r="E194" s="344"/>
      <c r="F194" s="130"/>
      <c r="G194" s="431"/>
    </row>
    <row r="195" spans="1:7" s="137" customFormat="1">
      <c r="A195" s="128"/>
      <c r="B195" s="141"/>
      <c r="C195" s="158"/>
      <c r="D195" s="155"/>
      <c r="E195" s="344"/>
      <c r="F195" s="130"/>
      <c r="G195" s="431"/>
    </row>
    <row r="196" spans="1:7" s="137" customFormat="1">
      <c r="A196" s="128"/>
      <c r="B196" s="141"/>
      <c r="C196" s="158"/>
      <c r="D196" s="155"/>
      <c r="E196" s="344"/>
      <c r="F196" s="130"/>
      <c r="G196" s="431"/>
    </row>
    <row r="197" spans="1:7" s="137" customFormat="1">
      <c r="A197" s="128"/>
      <c r="B197" s="141"/>
      <c r="C197" s="158"/>
      <c r="D197" s="155"/>
      <c r="E197" s="344"/>
      <c r="F197" s="130"/>
      <c r="G197" s="431"/>
    </row>
    <row r="198" spans="1:7" s="137" customFormat="1">
      <c r="A198" s="128"/>
      <c r="B198" s="141"/>
      <c r="C198" s="158"/>
      <c r="D198" s="155"/>
      <c r="E198" s="344"/>
      <c r="F198" s="130"/>
      <c r="G198" s="431"/>
    </row>
    <row r="199" spans="1:7" s="137" customFormat="1">
      <c r="A199" s="128"/>
      <c r="B199" s="141"/>
      <c r="C199" s="158"/>
      <c r="D199" s="155"/>
      <c r="E199" s="344"/>
      <c r="F199" s="130"/>
      <c r="G199" s="431"/>
    </row>
    <row r="200" spans="1:7" s="137" customFormat="1">
      <c r="A200" s="128"/>
      <c r="B200" s="141"/>
      <c r="C200" s="158"/>
      <c r="D200" s="155"/>
      <c r="E200" s="344"/>
      <c r="F200" s="130"/>
      <c r="G200" s="431"/>
    </row>
    <row r="201" spans="1:7" s="137" customFormat="1">
      <c r="A201" s="128"/>
      <c r="B201" s="141"/>
      <c r="C201" s="158"/>
      <c r="D201" s="155"/>
      <c r="E201" s="344"/>
      <c r="F201" s="130"/>
      <c r="G201" s="431"/>
    </row>
    <row r="202" spans="1:7" s="137" customFormat="1">
      <c r="A202" s="128"/>
      <c r="B202" s="141"/>
      <c r="C202" s="158"/>
      <c r="D202" s="155"/>
      <c r="E202" s="344"/>
      <c r="F202" s="130"/>
      <c r="G202" s="431"/>
    </row>
    <row r="203" spans="1:7" s="137" customFormat="1">
      <c r="A203" s="128"/>
      <c r="B203" s="141"/>
      <c r="C203" s="158"/>
      <c r="D203" s="155"/>
      <c r="E203" s="344"/>
      <c r="F203" s="130"/>
      <c r="G203" s="431"/>
    </row>
    <row r="204" spans="1:7" s="137" customFormat="1">
      <c r="A204" s="128"/>
      <c r="B204" s="141"/>
      <c r="C204" s="158"/>
      <c r="D204" s="155"/>
      <c r="E204" s="344"/>
      <c r="F204" s="130"/>
      <c r="G204" s="431"/>
    </row>
    <row r="205" spans="1:7" s="137" customFormat="1">
      <c r="A205" s="128"/>
      <c r="B205" s="141"/>
      <c r="C205" s="158"/>
      <c r="D205" s="155"/>
      <c r="E205" s="344"/>
      <c r="F205" s="130"/>
      <c r="G205" s="431"/>
    </row>
    <row r="206" spans="1:7" s="137" customFormat="1">
      <c r="A206" s="128"/>
      <c r="B206" s="141"/>
      <c r="C206" s="158"/>
      <c r="D206" s="155"/>
      <c r="E206" s="344"/>
      <c r="F206" s="130"/>
      <c r="G206" s="431"/>
    </row>
    <row r="207" spans="1:7" s="137" customFormat="1">
      <c r="A207" s="128"/>
      <c r="B207" s="141"/>
      <c r="C207" s="158"/>
      <c r="D207" s="155"/>
      <c r="E207" s="344"/>
      <c r="F207" s="130"/>
      <c r="G207" s="431"/>
    </row>
    <row r="208" spans="1:7" s="137" customFormat="1">
      <c r="A208" s="128"/>
      <c r="B208" s="141"/>
      <c r="C208" s="158"/>
      <c r="D208" s="155"/>
      <c r="E208" s="344"/>
      <c r="F208" s="130"/>
      <c r="G208" s="431"/>
    </row>
    <row r="209" spans="1:7" s="137" customFormat="1">
      <c r="A209" s="128"/>
      <c r="B209" s="141"/>
      <c r="C209" s="158"/>
      <c r="D209" s="155"/>
      <c r="E209" s="344"/>
      <c r="F209" s="130"/>
      <c r="G209" s="431"/>
    </row>
    <row r="210" spans="1:7" s="137" customFormat="1">
      <c r="A210" s="128"/>
      <c r="B210" s="141"/>
      <c r="C210" s="158"/>
      <c r="D210" s="155"/>
      <c r="E210" s="344"/>
      <c r="F210" s="130"/>
      <c r="G210" s="431"/>
    </row>
    <row r="211" spans="1:7" s="137" customFormat="1">
      <c r="A211" s="128"/>
      <c r="B211" s="141"/>
      <c r="C211" s="158"/>
      <c r="D211" s="155"/>
      <c r="E211" s="344"/>
      <c r="F211" s="130"/>
      <c r="G211" s="431"/>
    </row>
    <row r="212" spans="1:7" s="137" customFormat="1">
      <c r="A212" s="128"/>
      <c r="B212" s="141"/>
      <c r="C212" s="158"/>
      <c r="D212" s="155"/>
      <c r="E212" s="344"/>
      <c r="F212" s="130"/>
      <c r="G212" s="431"/>
    </row>
    <row r="213" spans="1:7" s="137" customFormat="1">
      <c r="A213" s="128"/>
      <c r="B213" s="141"/>
      <c r="C213" s="158"/>
      <c r="D213" s="155"/>
      <c r="E213" s="344"/>
      <c r="F213" s="130"/>
      <c r="G213" s="431"/>
    </row>
    <row r="214" spans="1:7" s="137" customFormat="1">
      <c r="A214" s="128"/>
      <c r="B214" s="141"/>
      <c r="C214" s="158"/>
      <c r="D214" s="155"/>
      <c r="E214" s="344"/>
      <c r="F214" s="130"/>
      <c r="G214" s="431"/>
    </row>
    <row r="215" spans="1:7" s="137" customFormat="1">
      <c r="A215" s="128"/>
      <c r="B215" s="141"/>
      <c r="C215" s="158"/>
      <c r="D215" s="155"/>
      <c r="E215" s="344"/>
      <c r="F215" s="130"/>
      <c r="G215" s="431"/>
    </row>
    <row r="216" spans="1:7" s="137" customFormat="1">
      <c r="A216" s="128"/>
      <c r="B216" s="141"/>
      <c r="C216" s="158"/>
      <c r="D216" s="155"/>
      <c r="E216" s="344"/>
      <c r="F216" s="130"/>
      <c r="G216" s="431"/>
    </row>
    <row r="217" spans="1:7" s="137" customFormat="1">
      <c r="A217" s="128"/>
      <c r="B217" s="141"/>
      <c r="C217" s="158"/>
      <c r="D217" s="155"/>
      <c r="E217" s="344"/>
      <c r="F217" s="130"/>
      <c r="G217" s="431"/>
    </row>
    <row r="218" spans="1:7" s="137" customFormat="1">
      <c r="A218" s="128"/>
      <c r="B218" s="141"/>
      <c r="C218" s="158"/>
      <c r="D218" s="155"/>
      <c r="E218" s="344"/>
      <c r="F218" s="130"/>
      <c r="G218" s="431"/>
    </row>
    <row r="219" spans="1:7" s="137" customFormat="1">
      <c r="A219" s="128"/>
      <c r="B219" s="141"/>
      <c r="C219" s="158"/>
      <c r="D219" s="155"/>
      <c r="E219" s="344"/>
      <c r="F219" s="130"/>
      <c r="G219" s="431"/>
    </row>
    <row r="220" spans="1:7" s="137" customFormat="1">
      <c r="A220" s="128"/>
      <c r="B220" s="141"/>
      <c r="C220" s="158"/>
      <c r="D220" s="155"/>
      <c r="E220" s="344"/>
      <c r="F220" s="130"/>
      <c r="G220" s="431"/>
    </row>
    <row r="221" spans="1:7" s="137" customFormat="1">
      <c r="A221" s="128"/>
      <c r="B221" s="141"/>
      <c r="C221" s="158"/>
      <c r="D221" s="155"/>
      <c r="E221" s="344"/>
      <c r="F221" s="130"/>
      <c r="G221" s="431"/>
    </row>
    <row r="222" spans="1:7" s="137" customFormat="1">
      <c r="A222" s="128"/>
      <c r="B222" s="141"/>
      <c r="C222" s="158"/>
      <c r="D222" s="155"/>
      <c r="E222" s="344"/>
      <c r="F222" s="130"/>
      <c r="G222" s="431"/>
    </row>
    <row r="223" spans="1:7" s="137" customFormat="1">
      <c r="A223" s="128"/>
      <c r="B223" s="141"/>
      <c r="C223" s="158"/>
      <c r="D223" s="155"/>
      <c r="E223" s="344"/>
      <c r="F223" s="130"/>
      <c r="G223" s="431"/>
    </row>
    <row r="224" spans="1:7" s="137" customFormat="1">
      <c r="A224" s="128"/>
      <c r="B224" s="141"/>
      <c r="C224" s="158"/>
      <c r="D224" s="155"/>
      <c r="E224" s="344"/>
      <c r="F224" s="130"/>
      <c r="G224" s="431"/>
    </row>
    <row r="225" spans="1:7" s="137" customFormat="1">
      <c r="A225" s="128"/>
      <c r="B225" s="141"/>
      <c r="C225" s="158"/>
      <c r="D225" s="155"/>
      <c r="E225" s="344"/>
      <c r="F225" s="130"/>
      <c r="G225" s="431"/>
    </row>
    <row r="226" spans="1:7" s="137" customFormat="1">
      <c r="A226" s="128"/>
      <c r="B226" s="141"/>
      <c r="C226" s="158"/>
      <c r="D226" s="155"/>
      <c r="E226" s="344"/>
      <c r="F226" s="130"/>
      <c r="G226" s="431"/>
    </row>
    <row r="227" spans="1:7" s="137" customFormat="1">
      <c r="A227" s="128"/>
      <c r="B227" s="141"/>
      <c r="C227" s="158"/>
      <c r="D227" s="155"/>
      <c r="E227" s="344"/>
      <c r="F227" s="130"/>
      <c r="G227" s="431"/>
    </row>
    <row r="228" spans="1:7" s="137" customFormat="1">
      <c r="A228" s="128"/>
      <c r="B228" s="141"/>
      <c r="C228" s="158"/>
      <c r="D228" s="155"/>
      <c r="E228" s="344"/>
      <c r="F228" s="130"/>
      <c r="G228" s="431"/>
    </row>
    <row r="229" spans="1:7" s="137" customFormat="1">
      <c r="A229" s="128"/>
      <c r="B229" s="141"/>
      <c r="C229" s="158"/>
      <c r="D229" s="155"/>
      <c r="E229" s="344"/>
      <c r="F229" s="130"/>
      <c r="G229" s="431"/>
    </row>
    <row r="230" spans="1:7" s="137" customFormat="1">
      <c r="A230" s="128"/>
      <c r="B230" s="141"/>
      <c r="C230" s="158"/>
      <c r="D230" s="155"/>
      <c r="E230" s="344"/>
      <c r="F230" s="130"/>
      <c r="G230" s="431"/>
    </row>
    <row r="231" spans="1:7" s="137" customFormat="1">
      <c r="A231" s="128"/>
      <c r="B231" s="141"/>
      <c r="C231" s="158"/>
      <c r="D231" s="155"/>
      <c r="E231" s="344"/>
      <c r="F231" s="130"/>
      <c r="G231" s="431"/>
    </row>
    <row r="254" spans="5:5">
      <c r="E254" s="229" t="s">
        <v>1094</v>
      </c>
    </row>
  </sheetData>
  <mergeCells count="3">
    <mergeCell ref="N1:N9"/>
    <mergeCell ref="A1:A3"/>
    <mergeCell ref="B1:L2"/>
  </mergeCells>
  <phoneticPr fontId="2" type="noConversion"/>
  <printOptions horizontalCentered="1" verticalCentered="1"/>
  <pageMargins left="0.78740157480314965" right="0.78740157480314965" top="0.78740157480314965" bottom="0.78740157480314965" header="0.39370078740157483" footer="0.39370078740157483"/>
  <pageSetup paperSize="9" scale="75" orientation="landscape" horizontalDpi="300" verticalDpi="300" r:id="rId1"/>
  <headerFooter alignWithMargins="0">
    <oddHeader xml:space="preserve">&amp;C
</oddHeader>
    <oddFooter xml:space="preserve">&amp;L
&amp;C&amp;"Arial,Grassetto"IL VERDE URBANO
&amp;"Arial,Normale"Dati - 12 novembre 2010&amp;"Arial,Grassetto"
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>
      <selection activeCell="I24" sqref="I24"/>
    </sheetView>
  </sheetViews>
  <sheetFormatPr defaultRowHeight="12.75"/>
  <cols>
    <col min="1" max="1" width="18.42578125" customWidth="1"/>
    <col min="2" max="2" width="10.140625" bestFit="1" customWidth="1"/>
    <col min="4" max="4" width="27" customWidth="1"/>
  </cols>
  <sheetData>
    <row r="1" spans="1:4" ht="13.5">
      <c r="A1" s="1063" t="s">
        <v>1388</v>
      </c>
      <c r="B1" s="1064">
        <f ca="1">'Riassunto per Circoscrizione'!M4</f>
        <v>466748</v>
      </c>
      <c r="C1" s="1063"/>
      <c r="D1" s="1063" t="s">
        <v>1068</v>
      </c>
    </row>
    <row r="2" spans="1:4" ht="13.5">
      <c r="A2" s="1063" t="s">
        <v>1389</v>
      </c>
      <c r="B2" s="1064">
        <v>225</v>
      </c>
      <c r="C2" s="1063" t="s">
        <v>1396</v>
      </c>
      <c r="D2" s="1063" t="s">
        <v>1397</v>
      </c>
    </row>
    <row r="3" spans="1:4" ht="13.5">
      <c r="A3" s="1063"/>
      <c r="B3" s="1064">
        <v>5277</v>
      </c>
      <c r="C3" s="1063" t="s">
        <v>1390</v>
      </c>
      <c r="D3" s="1063" t="s">
        <v>1395</v>
      </c>
    </row>
    <row r="4" spans="1:4" ht="13.5">
      <c r="A4" s="1063"/>
      <c r="B4" s="1064">
        <v>4611</v>
      </c>
      <c r="C4" s="1063" t="s">
        <v>1391</v>
      </c>
      <c r="D4" s="1063" t="s">
        <v>1394</v>
      </c>
    </row>
    <row r="5" spans="1:4" ht="13.5">
      <c r="A5" s="1063"/>
      <c r="B5" s="1064">
        <v>158</v>
      </c>
      <c r="C5" s="1063" t="s">
        <v>1392</v>
      </c>
      <c r="D5" s="1063" t="s">
        <v>1393</v>
      </c>
    </row>
    <row r="6" spans="1:4" ht="13.5">
      <c r="A6" s="1063"/>
      <c r="B6" s="1064">
        <v>72404</v>
      </c>
      <c r="C6" s="1063" t="s">
        <v>1398</v>
      </c>
      <c r="D6" s="1063" t="s">
        <v>1065</v>
      </c>
    </row>
    <row r="7" spans="1:4" ht="13.5">
      <c r="A7" s="1063"/>
      <c r="B7" s="1064">
        <f>B1-B2-B3-B4-B5-B6</f>
        <v>384073</v>
      </c>
      <c r="C7" s="1063"/>
      <c r="D7" s="1063"/>
    </row>
    <row r="8" spans="1:4" ht="13.5">
      <c r="B8" s="1064">
        <v>1435</v>
      </c>
      <c r="D8" s="1063" t="s">
        <v>1399</v>
      </c>
    </row>
    <row r="9" spans="1:4" ht="13.5">
      <c r="B9" s="1064">
        <f>B7-B8</f>
        <v>382638</v>
      </c>
    </row>
    <row r="11" spans="1:4" ht="13.5">
      <c r="A11" s="1063" t="s">
        <v>1400</v>
      </c>
    </row>
    <row r="12" spans="1:4" ht="13.5">
      <c r="B12" s="1064">
        <v>805</v>
      </c>
      <c r="C12" s="1065" t="s">
        <v>1402</v>
      </c>
    </row>
    <row r="13" spans="1:4" ht="13.5">
      <c r="B13" s="1064">
        <v>1577</v>
      </c>
      <c r="C13" s="1065" t="s">
        <v>1401</v>
      </c>
    </row>
    <row r="14" spans="1:4" ht="13.5">
      <c r="B14" s="1064">
        <v>1706</v>
      </c>
      <c r="C14" s="1065" t="s">
        <v>1403</v>
      </c>
      <c r="D14" s="564">
        <f>SUM(B12:B14)</f>
        <v>4088</v>
      </c>
    </row>
    <row r="15" spans="1:4" ht="13.5">
      <c r="B15" s="1064">
        <v>245</v>
      </c>
      <c r="C15" s="1065" t="s">
        <v>1404</v>
      </c>
    </row>
    <row r="16" spans="1:4" ht="13.5">
      <c r="B16" s="1064">
        <v>326</v>
      </c>
      <c r="C16" s="1065" t="s">
        <v>1405</v>
      </c>
    </row>
    <row r="17" spans="2:4" ht="13.5">
      <c r="B17" s="1064">
        <v>116</v>
      </c>
      <c r="C17" s="1065" t="s">
        <v>1406</v>
      </c>
    </row>
    <row r="18" spans="2:4" ht="13.5">
      <c r="B18" s="1064">
        <v>2173</v>
      </c>
      <c r="C18" s="1065" t="s">
        <v>1407</v>
      </c>
      <c r="D18" s="564">
        <f>SUM(B15:B18)</f>
        <v>2860</v>
      </c>
    </row>
    <row r="19" spans="2:4" ht="13.5">
      <c r="B19" s="1064">
        <f>SUM(B12:B18)</f>
        <v>6948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18</vt:i4>
      </vt:variant>
      <vt:variant>
        <vt:lpstr>Intervalli denominati</vt:lpstr>
      </vt:variant>
      <vt:variant>
        <vt:i4>16</vt:i4>
      </vt:variant>
    </vt:vector>
  </HeadingPairs>
  <TitlesOfParts>
    <vt:vector size="34" baseType="lpstr">
      <vt:lpstr>Storico 1996 2010</vt:lpstr>
      <vt:lpstr>2020</vt:lpstr>
      <vt:lpstr>Verde Fruibile 1996-2009</vt:lpstr>
      <vt:lpstr>Verde Comunale e NON Comunale</vt:lpstr>
      <vt:lpstr>1 - Parco Urbano</vt:lpstr>
      <vt:lpstr>2 - Giardino Pubblico</vt:lpstr>
      <vt:lpstr>3 - Giardino di Quartiere</vt:lpstr>
      <vt:lpstr>4 - Sosta Alberata</vt:lpstr>
      <vt:lpstr>5 - Verde Residenziale</vt:lpstr>
      <vt:lpstr>6 - Verde Ornamentale</vt:lpstr>
      <vt:lpstr>7 - Verde Stradale</vt:lpstr>
      <vt:lpstr>8 - Verde di servizio</vt:lpstr>
      <vt:lpstr>9 - Verde Speciale</vt:lpstr>
      <vt:lpstr>10 - Filari</vt:lpstr>
      <vt:lpstr>11- Incolti</vt:lpstr>
      <vt:lpstr>Riassunto per Circoscrizione</vt:lpstr>
      <vt:lpstr>Centro Storico</vt:lpstr>
      <vt:lpstr>Foglio2</vt:lpstr>
      <vt:lpstr>'1 - Parco Urbano'!Area_stampa</vt:lpstr>
      <vt:lpstr>'10 - Filari'!Area_stampa</vt:lpstr>
      <vt:lpstr>'11- Incolti'!Area_stampa</vt:lpstr>
      <vt:lpstr>'2 - Giardino Pubblico'!Area_stampa</vt:lpstr>
      <vt:lpstr>'2020'!Area_stampa</vt:lpstr>
      <vt:lpstr>'3 - Giardino di Quartiere'!Area_stampa</vt:lpstr>
      <vt:lpstr>'4 - Sosta Alberata'!Area_stampa</vt:lpstr>
      <vt:lpstr>'5 - Verde Residenziale'!Area_stampa</vt:lpstr>
      <vt:lpstr>'6 - Verde Ornamentale'!Area_stampa</vt:lpstr>
      <vt:lpstr>'7 - Verde Stradale'!Area_stampa</vt:lpstr>
      <vt:lpstr>'8 - Verde di servizio'!Area_stampa</vt:lpstr>
      <vt:lpstr>'9 - Verde Speciale'!Area_stampa</vt:lpstr>
      <vt:lpstr>'Riassunto per Circoscrizione'!Area_stampa</vt:lpstr>
      <vt:lpstr>'Storico 1996 2010'!Area_stampa</vt:lpstr>
      <vt:lpstr>'Verde Comunale e NON Comunale'!Area_stampa</vt:lpstr>
      <vt:lpstr>'Verde Fruibile 1996-2009'!Area_stampa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Your User Name</cp:lastModifiedBy>
  <cp:lastPrinted>2010-11-12T12:15:09Z</cp:lastPrinted>
  <dcterms:created xsi:type="dcterms:W3CDTF">1996-11-05T10:16:36Z</dcterms:created>
  <dcterms:modified xsi:type="dcterms:W3CDTF">2012-05-28T04:54:54Z</dcterms:modified>
</cp:coreProperties>
</file>